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harlesdaza/Library/CloudStorage/GoogleDrive-cdaza@fuga.gov.co/Mi unidad/Plan de Acción/"/>
    </mc:Choice>
  </mc:AlternateContent>
  <xr:revisionPtr revIDLastSave="0" documentId="13_ncr:1_{2D7532D6-15D0-644C-B27D-6BAE8C7E3ED9}" xr6:coauthVersionLast="47" xr6:coauthVersionMax="47" xr10:uidLastSave="{00000000-0000-0000-0000-000000000000}"/>
  <bookViews>
    <workbookView xWindow="3020" yWindow="2460" windowWidth="32300" windowHeight="15240" firstSheet="1" activeTab="1" xr2:uid="{8BEE8C42-75AE-485A-BA38-9B96B4AE1CCF}"/>
  </bookViews>
  <sheets>
    <sheet name="PLAN DE ACCIÓN FUGA 2023" sheetId="6" r:id="rId1"/>
    <sheet name="PlanAcciónInst_FUGA 2024" sheetId="3" r:id="rId2"/>
    <sheet name="Líneas " sheetId="13" r:id="rId3"/>
    <sheet name="Proyectos" sheetId="12" r:id="rId4"/>
    <sheet name="Plan de acción ppto 2023" sheetId="11" r:id="rId5"/>
    <sheet name="PLANES FUGA DECRETO 612 Y OTROS" sheetId="7" r:id="rId6"/>
  </sheets>
  <externalReferences>
    <externalReference r:id="rId7"/>
  </externalReferences>
  <definedNames>
    <definedName name="_xlnm._FilterDatabase" localSheetId="2" hidden="1">'Líneas '!$A$3:$R$42</definedName>
    <definedName name="_xlnm._FilterDatabase" localSheetId="4" hidden="1">'Plan de acción ppto 2023'!$A$4:$B$4</definedName>
    <definedName name="_xlnm._FilterDatabase" localSheetId="1" hidden="1">'PlanAcciónInst_FUGA 2024'!$A$17:$AG$94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3" l="1"/>
  <c r="R5" i="13"/>
  <c r="Q31" i="13"/>
  <c r="R31" i="13"/>
  <c r="Q32" i="13"/>
  <c r="R32" i="13"/>
  <c r="R33" i="13"/>
  <c r="R34" i="13"/>
  <c r="Q35" i="13"/>
  <c r="R35" i="13"/>
  <c r="Q36" i="13"/>
  <c r="R36" i="13"/>
  <c r="Q38" i="13"/>
  <c r="R38" i="13"/>
  <c r="Q39" i="13"/>
  <c r="R39" i="13"/>
  <c r="Q40" i="13"/>
  <c r="R40" i="13"/>
  <c r="Q42" i="13"/>
  <c r="R42" i="13"/>
  <c r="Q4" i="13"/>
  <c r="R4" i="13"/>
  <c r="Q6" i="13"/>
  <c r="R6" i="13"/>
  <c r="Q7" i="13"/>
  <c r="R7" i="13"/>
  <c r="Q8" i="13"/>
  <c r="R8" i="13"/>
  <c r="Q9" i="13"/>
  <c r="R9" i="13"/>
  <c r="Q10" i="13"/>
  <c r="R10" i="13"/>
  <c r="Q11" i="13"/>
  <c r="R11" i="13"/>
  <c r="Q12" i="13"/>
  <c r="R12" i="13"/>
  <c r="Q13" i="13"/>
  <c r="R13" i="13"/>
  <c r="Q14" i="13"/>
  <c r="R14" i="13"/>
  <c r="Q15" i="13"/>
  <c r="R15" i="13"/>
  <c r="Q16" i="13"/>
  <c r="R16" i="13"/>
  <c r="R17" i="13"/>
  <c r="Q18" i="13"/>
  <c r="R18" i="13"/>
  <c r="Q19" i="13"/>
  <c r="R19" i="13"/>
  <c r="Q20" i="13"/>
  <c r="R20" i="13"/>
  <c r="R21" i="13"/>
  <c r="Q22" i="13"/>
  <c r="R22" i="13"/>
  <c r="Q23" i="13"/>
  <c r="R23" i="13"/>
  <c r="Q24" i="13"/>
  <c r="R24" i="13"/>
  <c r="R30" i="13"/>
  <c r="Q30" i="13"/>
  <c r="R29" i="13"/>
  <c r="Q29" i="13"/>
  <c r="R28" i="13"/>
  <c r="R27" i="13"/>
  <c r="Q27" i="13"/>
  <c r="R26" i="13"/>
  <c r="R25" i="13"/>
  <c r="C6" i="12"/>
  <c r="C7" i="12"/>
  <c r="C8" i="12"/>
  <c r="C9" i="12"/>
  <c r="C10" i="12"/>
  <c r="C5" i="12"/>
  <c r="F10" i="12"/>
  <c r="F9" i="12"/>
  <c r="F8" i="12"/>
  <c r="F7" i="12"/>
  <c r="F6" i="12"/>
  <c r="F5" i="12"/>
  <c r="D10" i="12"/>
  <c r="D9" i="12"/>
  <c r="D8" i="12"/>
  <c r="D7" i="12"/>
  <c r="D6" i="12"/>
  <c r="D5" i="12"/>
  <c r="J6" i="12"/>
  <c r="J7" i="12"/>
  <c r="J8" i="12"/>
  <c r="J9" i="12"/>
  <c r="J10" i="12"/>
  <c r="J5" i="12"/>
  <c r="H6" i="12"/>
  <c r="H7" i="12"/>
  <c r="H8" i="12"/>
  <c r="H9" i="12"/>
  <c r="H10" i="12"/>
  <c r="H5" i="12"/>
  <c r="AD94" i="3"/>
  <c r="AD97" i="3" s="1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4" i="3"/>
  <c r="R85" i="3"/>
  <c r="R86" i="3"/>
  <c r="R87" i="3"/>
  <c r="R88" i="3"/>
  <c r="R89" i="3"/>
  <c r="R92" i="3"/>
  <c r="R93" i="3"/>
  <c r="J11" i="12" l="1"/>
  <c r="F11" i="12"/>
  <c r="E9" i="12"/>
  <c r="G9" i="12" s="1"/>
  <c r="I8" i="12"/>
  <c r="K8" i="12" s="1"/>
  <c r="I7" i="12"/>
  <c r="K7" i="12" s="1"/>
  <c r="I10" i="12"/>
  <c r="K10" i="12" s="1"/>
  <c r="E5" i="12"/>
  <c r="G5" i="12" s="1"/>
  <c r="E7" i="12"/>
  <c r="G7" i="12" s="1"/>
  <c r="I5" i="12"/>
  <c r="K5" i="12" s="1"/>
  <c r="E6" i="12"/>
  <c r="G6" i="12" s="1"/>
  <c r="I6" i="12"/>
  <c r="K6" i="12" s="1"/>
  <c r="E8" i="12"/>
  <c r="G8" i="12" s="1"/>
  <c r="E11" i="12"/>
  <c r="I11" i="12"/>
  <c r="I9" i="12"/>
  <c r="K9" i="12" s="1"/>
  <c r="E10" i="12"/>
  <c r="G10" i="12" s="1"/>
  <c r="AB94" i="3"/>
  <c r="AB97" i="3" s="1"/>
  <c r="R94" i="3"/>
  <c r="R97" i="3" s="1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62" i="3"/>
  <c r="Z63" i="3"/>
  <c r="Z64" i="3"/>
  <c r="Z65" i="3"/>
  <c r="Z66" i="3"/>
  <c r="Z67" i="3"/>
  <c r="Z68" i="3"/>
  <c r="Z69" i="3"/>
  <c r="Z70" i="3"/>
  <c r="Z71" i="3"/>
  <c r="Z72" i="3"/>
  <c r="Z73" i="3"/>
  <c r="Z76" i="3"/>
  <c r="Z77" i="3"/>
  <c r="Z78" i="3"/>
  <c r="Z79" i="3"/>
  <c r="Z80" i="3"/>
  <c r="Z81" i="3"/>
  <c r="Z84" i="3"/>
  <c r="Z85" i="3"/>
  <c r="Z86" i="3"/>
  <c r="Z87" i="3"/>
  <c r="Z88" i="3"/>
  <c r="Z89" i="3"/>
  <c r="Z92" i="3"/>
  <c r="Z93" i="3"/>
  <c r="Z18" i="3"/>
  <c r="E7" i="11"/>
  <c r="F7" i="11"/>
  <c r="E9" i="11"/>
  <c r="F9" i="11"/>
  <c r="E11" i="11"/>
  <c r="F11" i="11"/>
  <c r="E14" i="11"/>
  <c r="F14" i="11"/>
  <c r="E16" i="11"/>
  <c r="F16" i="11"/>
  <c r="E17" i="11"/>
  <c r="F17" i="11"/>
  <c r="E19" i="11"/>
  <c r="F19" i="11"/>
  <c r="E20" i="11"/>
  <c r="F20" i="11"/>
  <c r="E22" i="11"/>
  <c r="F22" i="11"/>
  <c r="E25" i="11"/>
  <c r="F25" i="11"/>
  <c r="E27" i="11"/>
  <c r="F27" i="11"/>
  <c r="E28" i="11"/>
  <c r="F28" i="11"/>
  <c r="E29" i="11"/>
  <c r="F29" i="11"/>
  <c r="E31" i="11"/>
  <c r="F31" i="11"/>
  <c r="E32" i="11"/>
  <c r="F32" i="11"/>
  <c r="E34" i="11"/>
  <c r="F34" i="11"/>
  <c r="E35" i="11"/>
  <c r="F35" i="11"/>
  <c r="E38" i="11"/>
  <c r="F38" i="11"/>
  <c r="E39" i="11"/>
  <c r="F39" i="11"/>
  <c r="E41" i="11"/>
  <c r="F41" i="11"/>
  <c r="E42" i="11"/>
  <c r="F42" i="11"/>
  <c r="E44" i="11"/>
  <c r="F44" i="11"/>
  <c r="E45" i="11"/>
  <c r="F45" i="11"/>
  <c r="E46" i="11"/>
  <c r="F46" i="11"/>
  <c r="E48" i="11"/>
  <c r="F48" i="11"/>
  <c r="E51" i="11"/>
  <c r="F51" i="11"/>
  <c r="E53" i="11"/>
  <c r="F53" i="11"/>
  <c r="E55" i="11"/>
  <c r="F55" i="11"/>
  <c r="E57" i="11"/>
  <c r="F57" i="11"/>
  <c r="E60" i="11"/>
  <c r="F60" i="11"/>
  <c r="E61" i="11"/>
  <c r="F61" i="11"/>
  <c r="E63" i="11"/>
  <c r="F63" i="11"/>
  <c r="E64" i="11"/>
  <c r="F64" i="11"/>
  <c r="E66" i="11"/>
  <c r="F66" i="11"/>
  <c r="B6" i="11"/>
  <c r="E6" i="11" s="1"/>
  <c r="B8" i="11"/>
  <c r="B10" i="11"/>
  <c r="B13" i="11"/>
  <c r="B15" i="11"/>
  <c r="B18" i="11"/>
  <c r="B21" i="11"/>
  <c r="E21" i="11" s="1"/>
  <c r="B24" i="11"/>
  <c r="F24" i="11" s="1"/>
  <c r="B26" i="11"/>
  <c r="B30" i="11"/>
  <c r="B33" i="11"/>
  <c r="B37" i="11"/>
  <c r="E37" i="11" s="1"/>
  <c r="B40" i="11"/>
  <c r="B43" i="11"/>
  <c r="B47" i="11"/>
  <c r="B50" i="11"/>
  <c r="B52" i="11"/>
  <c r="B54" i="11"/>
  <c r="F54" i="11" s="1"/>
  <c r="B56" i="11"/>
  <c r="B59" i="11"/>
  <c r="B62" i="11"/>
  <c r="D59" i="11"/>
  <c r="D62" i="11"/>
  <c r="C62" i="11"/>
  <c r="C59" i="11"/>
  <c r="E59" i="11" s="1"/>
  <c r="D50" i="11"/>
  <c r="F50" i="11" s="1"/>
  <c r="D52" i="11"/>
  <c r="D54" i="11"/>
  <c r="D56" i="11"/>
  <c r="C56" i="11"/>
  <c r="C54" i="11"/>
  <c r="C52" i="11"/>
  <c r="C50" i="11"/>
  <c r="E50" i="11" s="1"/>
  <c r="D37" i="11"/>
  <c r="D40" i="11"/>
  <c r="D43" i="11"/>
  <c r="D47" i="11"/>
  <c r="F47" i="11" s="1"/>
  <c r="C47" i="11"/>
  <c r="E47" i="11" s="1"/>
  <c r="C43" i="11"/>
  <c r="C40" i="11"/>
  <c r="C37" i="11"/>
  <c r="D24" i="11"/>
  <c r="D26" i="11"/>
  <c r="D30" i="11"/>
  <c r="D33" i="11"/>
  <c r="C33" i="11"/>
  <c r="E33" i="11" s="1"/>
  <c r="C30" i="11"/>
  <c r="C26" i="11"/>
  <c r="E26" i="11" s="1"/>
  <c r="C24" i="11"/>
  <c r="E24" i="11" s="1"/>
  <c r="D13" i="11"/>
  <c r="F13" i="11" s="1"/>
  <c r="D15" i="11"/>
  <c r="D18" i="11"/>
  <c r="D21" i="11"/>
  <c r="F21" i="11" s="1"/>
  <c r="C21" i="11"/>
  <c r="C18" i="11"/>
  <c r="E18" i="11" s="1"/>
  <c r="C15" i="11"/>
  <c r="C13" i="11"/>
  <c r="E13" i="11" s="1"/>
  <c r="D6" i="11"/>
  <c r="F6" i="11" s="1"/>
  <c r="D8" i="11"/>
  <c r="D10" i="11"/>
  <c r="C10" i="11"/>
  <c r="C8" i="11"/>
  <c r="E8" i="11" s="1"/>
  <c r="C6" i="11"/>
  <c r="T94" i="3"/>
  <c r="T97" i="3" s="1"/>
  <c r="V94" i="3"/>
  <c r="V97" i="3" s="1"/>
  <c r="G11" i="12" l="1"/>
  <c r="K11" i="12"/>
  <c r="Z94" i="3"/>
  <c r="Z97" i="3" s="1"/>
  <c r="F37" i="11"/>
  <c r="E30" i="11"/>
  <c r="F59" i="11"/>
  <c r="E56" i="11"/>
  <c r="F8" i="11"/>
  <c r="F40" i="11"/>
  <c r="F33" i="11"/>
  <c r="F30" i="11"/>
  <c r="F56" i="11"/>
  <c r="E52" i="11"/>
  <c r="E43" i="11"/>
  <c r="E10" i="11"/>
  <c r="AG82" i="3"/>
  <c r="AG70" i="3"/>
  <c r="AG58" i="3"/>
  <c r="AG38" i="3"/>
  <c r="AG18" i="3"/>
  <c r="F15" i="11"/>
  <c r="E15" i="11"/>
  <c r="D12" i="11"/>
  <c r="B12" i="11"/>
  <c r="F12" i="11" s="1"/>
  <c r="F18" i="11"/>
  <c r="E62" i="11"/>
  <c r="F62" i="11"/>
  <c r="D58" i="11"/>
  <c r="B58" i="11"/>
  <c r="E40" i="11"/>
  <c r="D36" i="11"/>
  <c r="B36" i="11"/>
  <c r="F43" i="11"/>
  <c r="C49" i="11"/>
  <c r="F52" i="11"/>
  <c r="E54" i="11"/>
  <c r="B49" i="11"/>
  <c r="D49" i="11"/>
  <c r="D5" i="11"/>
  <c r="F10" i="11"/>
  <c r="B5" i="11"/>
  <c r="F26" i="11"/>
  <c r="D23" i="11"/>
  <c r="B23" i="11"/>
  <c r="C58" i="11"/>
  <c r="C36" i="11"/>
  <c r="C23" i="11"/>
  <c r="C12" i="11"/>
  <c r="C5" i="11"/>
  <c r="X94" i="3"/>
  <c r="X97" i="3" s="1"/>
  <c r="E12" i="11" l="1"/>
  <c r="E58" i="11"/>
  <c r="F58" i="11"/>
  <c r="F36" i="11"/>
  <c r="E36" i="11"/>
  <c r="E49" i="11"/>
  <c r="F49" i="11"/>
  <c r="B65" i="11"/>
  <c r="B67" i="11" s="1"/>
  <c r="F5" i="11"/>
  <c r="E5" i="11"/>
  <c r="C65" i="11"/>
  <c r="E23" i="11"/>
  <c r="D65" i="11"/>
  <c r="F23" i="11"/>
  <c r="D67" i="11" l="1"/>
  <c r="F67" i="11" s="1"/>
  <c r="F65" i="11"/>
  <c r="C67" i="11"/>
  <c r="E67" i="11" s="1"/>
  <c r="E65" i="11"/>
</calcChain>
</file>

<file path=xl/sharedStrings.xml><?xml version="1.0" encoding="utf-8"?>
<sst xmlns="http://schemas.openxmlformats.org/spreadsheetml/2006/main" count="1183" uniqueCount="331">
  <si>
    <t>Realizar el 100% de acciones para el fortalecimiento de los estímulos apoyos concertados y alianzas estratégicas para dinamizar la estrategia sectorial dirigida a fomentar los procesos culturales, artísticos, patrimoniales.</t>
  </si>
  <si>
    <t>7760 - Modernización de la Arquitectura Institucional de la FUGA</t>
  </si>
  <si>
    <t>Naturaleza:</t>
  </si>
  <si>
    <t>La Fundación Gilberto Álzate Avendaño, creada mediante Acuerdo No 12 de 1970, es un establecimiento público del nivel distrital, con personería jurídica, autonomía administrativa y patrimonio independiente, con domicilio en Bogotá.</t>
  </si>
  <si>
    <t>Funciones Generales:</t>
  </si>
  <si>
    <t>1. Participar en el proceso de formulación concertada de las políticas distritales que orienta y lidera la Secretaría de Cultura, Recreación y Deporte en el campo de la cultura.</t>
  </si>
  <si>
    <t>8. Asegurar la producción técnica y logística para el correcto funcionamiento de los planes, programas y proyectos de la Fundación Gilberto Álzate Avendaño.</t>
  </si>
  <si>
    <t>2. Desarrollar programas culturales permanentes de convocatoria metropolitana, que contribuyan a consolidar el centro histórico como una de las principales centralidades culturales del distrito capital.</t>
  </si>
  <si>
    <t>9. Diseñar las estrategias para asegurar la gestión y promoción de recursos públicos y privados que permitan el adecuado desarrollo de sus planes, programas y proyectos.</t>
  </si>
  <si>
    <t>Objeto:</t>
  </si>
  <si>
    <t>La Fundación tiene como objetivo principal, la adopción, integración, coordinación y financiación de programas dirigidos al fomento y desarrollo de la cultura.</t>
  </si>
  <si>
    <t>3. Desarrollar estrategias y proyectos especiales creativos que contribuyan a visibilizar a Bogotá como uno de los principales polos culturales del país.</t>
  </si>
  <si>
    <t>10. Diseñar e implementar estrategias para conservar, mantener y enriquecer su colección artística y garantizar el acceso y apropiación por parte del público.</t>
  </si>
  <si>
    <t>4. Diseñar y ejecutar programas orientados a incentivar la apropiación del conocimiento de la historia y actualidad política distrital y nacional y promover la conciencia democrática en el Distrito Capital.</t>
  </si>
  <si>
    <t>11. Coordinar con las entidades del Sector Cultura, Recreación y Deporte todas las acciones que se estimen necesarias para el cumplimiento de sus fines.</t>
  </si>
  <si>
    <t>Misión:</t>
  </si>
  <si>
    <t>La FUGA es la plataforma pública de la administración distrital que articula y gestiona la vitalización y transformación participativa del Centro de Bogotá a través de su potencial creativo, el arte y la cultura.</t>
  </si>
  <si>
    <t>5. Desarrollar una programación cultural y artística permanente, en consonancia con las políticas del sector.</t>
  </si>
  <si>
    <t>12. Promover el acceso y apropiación por parte de los habitantes del Distrito Capital a los programas y servicios culturales que ofrezca la Fundación Gilberto Álzate Avendaño.</t>
  </si>
  <si>
    <t>6. Ejecutar las políticas, planes, programas y proyectos que articulen la gestión cultural y artística de la Fundación Gilberto Álzate Avendaño con los ámbitos regional, nacional e internacional.</t>
  </si>
  <si>
    <t>13. Administrar los bienes que integran el patrimonio de la Fundación Gilberto Álzate Avendaño.</t>
  </si>
  <si>
    <t>Visión:</t>
  </si>
  <si>
    <t>En el 2030, la FUGA será referente de articulación y gestión de iniciativas de transformación del territorio del Centro de Bogotá como símbolo distrital de desarrollo desde el potencial creativo, el arte y la cultura</t>
  </si>
  <si>
    <t>7. Garantizar el funcionamiento y programación de los equipamientos culturales a su cargo.</t>
  </si>
  <si>
    <t>14. Las demás que le sean asignadas y que correspondan a su misión.</t>
  </si>
  <si>
    <t>PLATAFORMA ESTRATÉGICA FUGA</t>
  </si>
  <si>
    <t>ODS 2030</t>
  </si>
  <si>
    <t>PLAN DE DESARROLLO UNCSAB 2020-2024</t>
  </si>
  <si>
    <t>PROYECTO DE INVERSIÓN</t>
  </si>
  <si>
    <t>Observaciones</t>
  </si>
  <si>
    <t>Objetivo Estratégico</t>
  </si>
  <si>
    <t>Estrategia
Etiqueta</t>
  </si>
  <si>
    <t>OBJETIVO DE DESARROLLO SOSTENIBLE</t>
  </si>
  <si>
    <t>META INDICADOR ODS
(Etiqueta a estrategia)</t>
  </si>
  <si>
    <t>META PDD</t>
  </si>
  <si>
    <t>N°</t>
  </si>
  <si>
    <t>Nombre</t>
  </si>
  <si>
    <t>Meta 2020 - 2024</t>
  </si>
  <si>
    <t>Indicador</t>
  </si>
  <si>
    <t>Nombre
(Etiqueta)</t>
  </si>
  <si>
    <t>Meta Cuatrienio</t>
  </si>
  <si>
    <t xml:space="preserve">Meta cuatrienio </t>
  </si>
  <si>
    <t>Tipo de meta</t>
  </si>
  <si>
    <t>Unidad de Medida</t>
  </si>
  <si>
    <t>Ejecución</t>
  </si>
  <si>
    <t>% Cumplimiento</t>
  </si>
  <si>
    <t xml:space="preserve">Mejorar la calidad de vida de la ciudadanía al ampliar el acceso a la práctica y disfrute del arte y la cultura como parte de su cotidianidad en condiciones de equidad. </t>
  </si>
  <si>
    <t>E 1.4 Diseño de un modelo de administración, operación, gestión y programación de los equipamientos misionales y la colección de arte de la FUGA</t>
  </si>
  <si>
    <t>9. Industria, innovación e infraestructura</t>
  </si>
  <si>
    <t>9.1. Desarrollar infraestructuras fiables, sostenibles, resilientes y de calidad, incluidas infraestructuras regionales y transfronterizas, para apoyar el desarrollo económico y el bienestar humano, haciendo especial hincapié en el acceso asequible y equitativo para todos</t>
  </si>
  <si>
    <t>Mantener, mejorar y dotar 17 equipamientos urbanos y rurales para el goce y disfrute de los habitantes de  la ciudad región y de los visitantes</t>
  </si>
  <si>
    <t>168. Número de equipamientos urbanos y rurales mantenidos, mejorados y dotados</t>
  </si>
  <si>
    <t>Mejoramiento y conservación de la infraestructura cultural pública para el disfrute del centro de Bogotá</t>
  </si>
  <si>
    <t>1. Elaborar y ejecutar 1 Plan de Mantenimiento y operación del equipamiento cultural incluidos los espacios y los equipos técnicos requeridos para el desarrollo de la actividad misional de la entidad.</t>
  </si>
  <si>
    <t>Meta física</t>
  </si>
  <si>
    <t>plan de mantenimiento y operación del equipamiento cultural.</t>
  </si>
  <si>
    <t>Meta presupuestal</t>
  </si>
  <si>
    <t>Millones de pesos corrientes</t>
  </si>
  <si>
    <t>1. Construir 1 Política Curatorial para el manejo, conservación, avalúo, museografía y gestión de la Colección de arte FUGA.</t>
  </si>
  <si>
    <t>política curatorial.</t>
  </si>
  <si>
    <t>3. Realizar el 100% de las obras de dotación, adecuación y/o reforzamiento de la infraestructura cultural.</t>
  </si>
  <si>
    <t>de las obras.</t>
  </si>
  <si>
    <t xml:space="preserve"> Mejorar la calidad de vida de la ciudadanía al ampliar el acceso a la práctica y disfrute del arte y la cultura como parte de su cotidianidad en condiciones de equidad. </t>
  </si>
  <si>
    <t xml:space="preserve">E 1.2 Generación de una oferta artística y cultural diversa y de calidad que permita el acceso a diferentes públicos con enfoque diferencial y poblacional. </t>
  </si>
  <si>
    <t>11. Ciudades y comunidades sostenibles</t>
  </si>
  <si>
    <t>11.4. Redoblar los esfuerzos para proteger y salvaguardar el patrimonio cultural y natural del mundo</t>
  </si>
  <si>
    <t>Promover 21.250 acciones para el fortalecimiento y la participación en prácticas artísticas, culturales y 
patrimoniales en los territorios, generando espacios de encuentro y reconocimiento del otro</t>
  </si>
  <si>
    <t>169. Número de acciones para el fortalecimiento y la participación promovidas</t>
  </si>
  <si>
    <t>Desarrollo y fomento a las prácticas artísticas y culturales para dinamizar el centro de Bogotá</t>
  </si>
  <si>
    <t>Desarrollar 4 programas de formación artística.</t>
  </si>
  <si>
    <t>programas de formación artística.</t>
  </si>
  <si>
    <t>Desarrollar 4 programas de formación de públicos desde las acciones de las artes vivas y musicales y/o artes plásticas y visuales.</t>
  </si>
  <si>
    <t>programas de formación de públicos.</t>
  </si>
  <si>
    <t>Diseñar e implementar una (1) estrategia para fortalecer a Bogotá como una ciudad creativa de la música  (Red UNESCO 2012)</t>
  </si>
  <si>
    <t>Número de estrategias diseñadas e implementadas</t>
  </si>
  <si>
    <t>Realizar 4 Festivales como escenario musical para el fortalecimiento de Bogotá como ciudad creativa de la música.</t>
  </si>
  <si>
    <t>festivales.</t>
  </si>
  <si>
    <t>actividades artísticas y culturales.</t>
  </si>
  <si>
    <t xml:space="preserve"> E.1.1 Desarrollo de una estrategia de conocimiento de la demanda de bienes y servicios artísticos y culturales para la generación de una oferta pertinente que responda a las necesidades, expectativas e intereses poblacionales.  </t>
  </si>
  <si>
    <t>Formular 23 estrategias de transferencia de conocimiento que permitan fomentar, apoyar y fortalecer las  manifestaciones artísticas, intercambio de experiencias y encuentros entre pares</t>
  </si>
  <si>
    <t>162. Número de estrategias de transferencia de conocimiento formuladas</t>
  </si>
  <si>
    <t>Desarrollar 2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vincular redes de conocimiento con actores del centro</t>
  </si>
  <si>
    <t>estrategias editoriales de publicaciones y contenidos físicos y digitales.</t>
  </si>
  <si>
    <t xml:space="preserve">
162. Número de estrategias de transferencia de conocimiento formuladas</t>
  </si>
  <si>
    <t xml:space="preserve">E.1.3. Desarrollar una estrategia de difusión y divulgación de la oferta institucional de acuerdo con la segmentación de públicos objetivos que favorezca un mayor alcance.  </t>
  </si>
  <si>
    <t>16. Paz, justicia e instituciones sólidas</t>
  </si>
  <si>
    <t>16.6 Crear a todos los niveles instituciones eficaces y transparentes que rindan cuentas.</t>
  </si>
  <si>
    <t>Desarrollar y mantener al 100% la capacidad institucional a través de la mejora en la infraestructura física,  tecnológica y de gestión en beneficio de la ciudadanía.</t>
  </si>
  <si>
    <t xml:space="preserve"> 539. Porcentaje de la capacidad institucional desarrollada y mantenida</t>
  </si>
  <si>
    <t>Modernización de la arquitectura institucional de la FUGA</t>
  </si>
  <si>
    <t>Implementar al 100 % de la estrategia de comunicaciones que garantice el posicionamiento de la imagen institucional de la entidad.</t>
  </si>
  <si>
    <t>de estrategias de comunicaciones.</t>
  </si>
  <si>
    <t xml:space="preserve">Potenciar a los creadores del Centro que quieran expresarse y ver en el arte, la cultura y la creatividad una forma de vida. </t>
  </si>
  <si>
    <t>E.2.1 Generación de iniciativas innovadoras, diferenciadas y corresponsables de fomento que reconozcan todas las dinámicas de las artes, las prácticas culturales y creativas del centro de Bogotá</t>
  </si>
  <si>
    <t>Realizar el 100% de las acciones para el fortalecimiento de los estímulos, apoyos concertados y alianzas estratégicas para dinamizar la estrategia sectorial dirigida a fomentar los procesos culturales, artísticos, patrimoniales</t>
  </si>
  <si>
    <t>171.  Porcentaje de acciones para el fortalecimiento de los estímulos, apoyos concertados y alianzas estratégicas realizadas</t>
  </si>
  <si>
    <t>estímulos.</t>
  </si>
  <si>
    <t>de acciones.</t>
  </si>
  <si>
    <t xml:space="preserve">2.Potenciar a los creadores del Centro que quieran expresarse y ver en el arte, la cultura y la creatividad una forma de vida. </t>
  </si>
  <si>
    <t xml:space="preserve">E.2.2 Fortalecimiento de los procesos de gestión del conocimiento sobre el sector cultural y creativo, en particular la identificación y caracterización de los creadores y expresiones en el territorio.  </t>
  </si>
  <si>
    <t>9.c. Aumentar significativamente el acceso a la tecnología de la información y las comunicaciones y esforzarse por proporcionar acceso universal y asequible a Internet en los países menos adelantados de aquí a 2020</t>
  </si>
  <si>
    <t>Implementar una (1) estrategia de uso creativo de la tecnología, las comunicaciones y de las nuevas  herramientas digitales para empoderar a las comunidades, promover la diversidad, la inclusión, la confianza y el respeto por el otro, así como la sostenibilidad del sector cultural y artístico</t>
  </si>
  <si>
    <t>187.  Número de estrategias de uso creativo de la tecnología, las comunicaciones y de las nuevas herramientas digitales implementadas</t>
  </si>
  <si>
    <t>Fortalecimiento del ecosistema de la economía cultural y creativa del centro de Bogotá</t>
  </si>
  <si>
    <t>Desarrollar 4 documentos de caracterización de las dinámicas de oferta y demanda del ecosistema creativo del centro.</t>
  </si>
  <si>
    <t>documentos.</t>
  </si>
  <si>
    <t>E.2.5 Fortalecimiento de la identidad local como factor de promoción de bienes y servicios culturales y creativos del centro de Bogotá</t>
  </si>
  <si>
    <t>Diseñar y poner en marcha 1 plataforma digital que facilite la circulación y consumo de los bienes, contenidos y servicios ofertados por los actores culturales y creativos del centro</t>
  </si>
  <si>
    <t>plataforma digital.</t>
  </si>
  <si>
    <t xml:space="preserve">E.2.4 Fomento del trabajo en red y la articulación de agentes de la economía cultural y creativa del centro de Bogotá, su circulación, acceso a mercados y encadenamiento con otros sectores económicos.  </t>
  </si>
  <si>
    <t>8. Trabajo decente y crecimiento económico</t>
  </si>
  <si>
    <t>8.3. Promover políticas orientadas al desarrollo que apoyen las actividades productivas, la creación de puestos de trabajo decentes, el emprendimiento, la creatividad y la innovación, y fomentar la formalización  y el crecimiento de las microempresas  y las pequeñas y medianas empresas, incluso mediante el acceso a servicios financieros</t>
  </si>
  <si>
    <t>Diseñar y promover tres (3) programas para el fortalecimiento de la cadena de valor de la economía cultural y creativa</t>
  </si>
  <si>
    <t>182.  Número de programas para el fortalecimiento de la cadena de valor diseñadas y promovidas</t>
  </si>
  <si>
    <t>Apoyar técnicamente el desarrollo de 4 procesos locales en la economía cultural y creativa del centro y su articulación con otros sectores.</t>
  </si>
  <si>
    <t>procesos locales.</t>
  </si>
  <si>
    <t xml:space="preserve">E.2.3 Definición de mecanismos de cualificación y fortalecimiento de los creadores y estrategias de sostenibilidad de los proyectos y expresiones culturales y creativas del centro de Bogotá. </t>
  </si>
  <si>
    <t>personas.</t>
  </si>
  <si>
    <t>Desarrollar 7 laboratorios de cocreación y otros procesos de cualificación de productos del ecosistema cultural y creativo del centro.</t>
  </si>
  <si>
    <t>laboratorios de co-creación.</t>
  </si>
  <si>
    <t>mercados.</t>
  </si>
  <si>
    <t>incentivos económicos.</t>
  </si>
  <si>
    <t>procesos de articulación.</t>
  </si>
  <si>
    <t>Impulsar la reactivación física, económica y social del sector del antiguo Bronx y articularlo con las comunidades y territorios del centro de la ciudad a partir del arte, la cultura y la creatividad.</t>
  </si>
  <si>
    <t>E.3.1. Gestionar la construcción, operación y sostenibilidad del primer Distrito Creativo en Bogotá en el territorio del antiguo Bronx.</t>
  </si>
  <si>
    <t>Diseñar e implementar dos (2) estrategias para reconocer, crear, fortalecer, consolidar y/o posicionar  Distritos Creativos, así como espacios adecuados para el desarrollo de actividades culturales y creativas</t>
  </si>
  <si>
    <t>181. Número de estrategias para reconocer, crear, fortalecer, consolidar y/o posicionar Distritos Creativos diseñadas e implementadas</t>
  </si>
  <si>
    <t>Desarrollo del Bronx Distrito Creativo en Bogotá</t>
  </si>
  <si>
    <t>Realizar 1 apulantamiento al bien de interés cultural La Flauta.</t>
  </si>
  <si>
    <t>apuntalamiento.</t>
  </si>
  <si>
    <t>Elaborar el 100% de estudios y diseños de reforzamiento estructural y adecuación de los Bienes de Interés Cultural y del espacio público denominado la Milla.</t>
  </si>
  <si>
    <t>de los estudios y diseños.</t>
  </si>
  <si>
    <t>Ejecutar el 100% de las obras de reforzamiento estructural y adecuación de Bienes de Interés Cultural y de intervención del Espacio Público</t>
  </si>
  <si>
    <t xml:space="preserve">E.3.2 Construcción colectiva con los habitantes del sector y trabajo en red con los actores presentes en el territorio del antiguo Bronx. </t>
  </si>
  <si>
    <t>encuentros.</t>
  </si>
  <si>
    <t>actividades.</t>
  </si>
  <si>
    <t>Ejecutar 1 modelo de colaboración público privada.</t>
  </si>
  <si>
    <t>modelo de colaboración.</t>
  </si>
  <si>
    <t>Aumentar la apropiación del centro de la ciudad como un territorio diverso, de convivencia pacífica, encuentro y desarrollo desde la transformación cultural.</t>
  </si>
  <si>
    <t xml:space="preserve">E. 4.1 Fortalecimiento de los vínculos y creación de articulaciones entre la entidad y la comunidad que permitan el desarrollo, visiblidad y apropiación de proyectos, estrategias e iniciativas en el Centro, respondiendo a las expectativas de la comunidad. </t>
  </si>
  <si>
    <t>11.3 De aquí a 2030, aumentar la urbanización inclusiva y sostenible y la capacidad para la planificación y la gestión participativas, integradas y sostenibles de los asentamientos humanos en todos los países.</t>
  </si>
  <si>
    <t>Implementar una (1) estrategia de integración en el centro de Bogotá, partiendo del Bronx, como piloto de  cultura ciudadana para la confianza y la resignificación de los espacios públicos en convivencia con el  entorno.</t>
  </si>
  <si>
    <t>361.  Número de estrategias de integración en el centro de la ciudad implementadas</t>
  </si>
  <si>
    <t>Transformación cultural de imaginarios del Centro de Bogotá</t>
  </si>
  <si>
    <t>articulaciones y alianzas.</t>
  </si>
  <si>
    <t xml:space="preserve">E.4.2 Desarrollo de actividades de apropiación y aproximación pedagógica a la ciudadanía para mejorar su relación con el Centro de Bogotá. </t>
  </si>
  <si>
    <t xml:space="preserve">E.4.4 Desarrollo de acciones de recuperación de la memoria mediante un trabajo colaborativo con la ciudadanía y otros actores del territorio del Centro. </t>
  </si>
  <si>
    <t xml:space="preserve">Elaborar 1 guion museográfico. </t>
  </si>
  <si>
    <t>guion museográfico.</t>
  </si>
  <si>
    <t>Diseñar 1 modelo de operación.</t>
  </si>
  <si>
    <t>modelo de operación.</t>
  </si>
  <si>
    <t xml:space="preserve">E.4.3 Realización de acciones de comunicación para posicionar el Centro de Bogotá en diferentes ámbitos como territorio de articulación, encuentro y transformación cultural. </t>
  </si>
  <si>
    <t xml:space="preserve">Desarrollar 45 actividades de visibilización del territorio del antiguo Bronx. </t>
  </si>
  <si>
    <t xml:space="preserve"> Aumentar la apropiación del centro de la ciudad como un territorio diverso, de convivencia pacífica, encuentro y desarrollo desde la transformación cultural.</t>
  </si>
  <si>
    <t>Realizar el 100% de las acciones para el fortalecimiento de la comunicación pública</t>
  </si>
  <si>
    <t>588. Porcentaje de acciones para el fortalecimiento de la comunicación pública realizadas</t>
  </si>
  <si>
    <t>contenidos audiovisuales.</t>
  </si>
  <si>
    <t>Consolidar modelos de gestión, desarrollando capacidades del talento humano y optimizando los recursos tecnológicos, físicos y financieros para dar respuesta eficaz a las necesidades de la ciudadanía y grupos de valor.</t>
  </si>
  <si>
    <t>E.5.1. Priorización de los aspectos de bienestar y desarrollo del talento humano de la entidad, a través de la generación de facilidades tecnológicas, espacios físicos más amables, esparcimiento y procesos de cualificación y participación.</t>
  </si>
  <si>
    <t>Dotar 75 puestos de trabajo acorde a estándares determinados en los estudios y diseños.</t>
  </si>
  <si>
    <t>puestos de trabajo.</t>
  </si>
  <si>
    <t>Efectuar el 90 % de las actividades de manteminiento, dotación de elementos, adecuaciones y apoyo para la conservación de la infraestructura y bienes.</t>
  </si>
  <si>
    <t>de las actividades.</t>
  </si>
  <si>
    <t>Implementar el 90 % de la política de Gobierno Digital.</t>
  </si>
  <si>
    <t>de la política.</t>
  </si>
  <si>
    <t>Adquirir el 100 % de bienes y servicios relacionados con infraestructura tecnológica de la entidad.</t>
  </si>
  <si>
    <t>de bienes y servicios.</t>
  </si>
  <si>
    <t>Elaborar 1 estudio para el rediseño institucional y organizacional y las respectivas gestiones para buscar la aprobación del mismo ante las instancias competentes.</t>
  </si>
  <si>
    <t>estudio.</t>
  </si>
  <si>
    <t>Ejecutar el 100 % de las actividades del plan de trabajo para la implementación de las Políticas de Gestión y Desempeño articulado con el Sistema de Gestión.</t>
  </si>
  <si>
    <t>Esperado</t>
  </si>
  <si>
    <t>Avance Objetivos</t>
  </si>
  <si>
    <t>Realizar 16 encuentros en el marco de una metodología de construcción colectiva sobre el rol del proyecto Bronx Distrito Creativo como instrumento de desarrollo económico local y de inclusión social del centro de Bogotá.</t>
  </si>
  <si>
    <t>VER</t>
  </si>
  <si>
    <t>No.</t>
  </si>
  <si>
    <t>Gestión Documental</t>
  </si>
  <si>
    <t>Plan Institucional de Archivos de la Entidad ­PINAR</t>
  </si>
  <si>
    <t>Talento Humano</t>
  </si>
  <si>
    <t>Gestión TIC</t>
  </si>
  <si>
    <r>
      <t xml:space="preserve">•Componente 2. Estrategia de Racionalización de </t>
    </r>
    <r>
      <rPr>
        <sz val="12"/>
        <color rgb="FF000000"/>
        <rFont val="Calibri"/>
        <family val="2"/>
      </rPr>
      <t>Tramites</t>
    </r>
  </si>
  <si>
    <r>
      <t xml:space="preserve">•Componnete 3. Estrategia de </t>
    </r>
    <r>
      <rPr>
        <sz val="12"/>
        <color rgb="FF000000"/>
        <rFont val="Calibri"/>
        <family val="2"/>
      </rPr>
      <t>Rendición de cuentas</t>
    </r>
  </si>
  <si>
    <r>
      <t xml:space="preserve">•Componente 4. Mecanismos de atención </t>
    </r>
    <r>
      <rPr>
        <sz val="12"/>
        <color rgb="FF000000"/>
        <rFont val="Calibri"/>
        <family val="2"/>
      </rPr>
      <t>al ciudadano</t>
    </r>
  </si>
  <si>
    <r>
      <t xml:space="preserve">•Componente 6. </t>
    </r>
    <r>
      <rPr>
        <sz val="12"/>
        <color rgb="FF000000"/>
        <rFont val="Calibri"/>
        <family val="2"/>
      </rPr>
      <t>Iniciativas adicionales – Plan de Integridad</t>
    </r>
  </si>
  <si>
    <t>Objetivos Estratégicos</t>
  </si>
  <si>
    <t>1. Mejorar la calidad de vida de la ciudadanía al ampliar el acceso a la práctica y el disfrute del arte y la cultura como parte de su cotidianidad en condiciones de equidad.</t>
  </si>
  <si>
    <t>2. Potenciar a los creadores del centro que quieran expresarse y ver en el arte, la cultura y la creatividad una forma de vida.</t>
  </si>
  <si>
    <t>3. Impulsar la reactivación física, económica y social del sector del antiguo Bronx y articularlo con las comunidades y los territorios del centro de la ciudad a partir del arte, la cultura y la creatividad.</t>
  </si>
  <si>
    <t>4. Aumentar la apropiación del centro de la ciudad como un territorio diverso, de convivencia pacífica, encuentro y desarrollo desde la transformación cultural.</t>
  </si>
  <si>
    <t>5.Consolidar modelos de gestión a partir del desarrollo de las capacidades del talento humano y la optimización de los recursos tecnológicos, físicos y financieros para dar respuesta eficaz a las necesidades de la ciudadanía y los grupos de valor.</t>
  </si>
  <si>
    <r>
      <t xml:space="preserve">•Componente 1 </t>
    </r>
    <r>
      <rPr>
        <sz val="11"/>
        <color rgb="FF000000"/>
        <rFont val="Arial"/>
        <family val="2"/>
      </rPr>
      <t>Gestión de Riesgos de Corrupción</t>
    </r>
  </si>
  <si>
    <t>Temática</t>
  </si>
  <si>
    <t xml:space="preserve">Transversal </t>
  </si>
  <si>
    <t xml:space="preserve">Plan Estratégico de Talento Humano incluye: </t>
  </si>
  <si>
    <t>actividades artísticas y culturales, producto de articulaciones</t>
  </si>
  <si>
    <t>actividades de intervención en cultura ciudadana.</t>
  </si>
  <si>
    <t>actividades de visibilización del territorio.</t>
  </si>
  <si>
    <t>•Componente 5. Mecanismos de transparencia y acceso a la información</t>
  </si>
  <si>
    <t>•Plan Anual de Vacantes</t>
  </si>
  <si>
    <t>•Plan de Previsión de Recursos Humanos</t>
  </si>
  <si>
    <t>•Plan Institucional de Capacitación</t>
  </si>
  <si>
    <t>•Plan de Trabajo Anual en Seguridad y Salud en el Trabajo</t>
  </si>
  <si>
    <t>•Plan de Bienestar e Incentivo</t>
  </si>
  <si>
    <t>• Plan de Seguridad y Privacidad de la Información</t>
  </si>
  <si>
    <t>• Plan de Tratamiento de Riesgos de Seguridad y Privacidad de la Información</t>
  </si>
  <si>
    <t>Plan Estratégico de Tecnologías de la Información ­ PETI incluye:</t>
  </si>
  <si>
    <t xml:space="preserve"> Plan de Acción Institucional
Fundación Gilberto Alzate Avendaño - FUGA
2023</t>
  </si>
  <si>
    <t xml:space="preserve">El Plan de Acción Institucional da cumplimiento a lo establecido en el Art. 74 del Estatuto Anticorrupción. Aprobado en comité Directivo de Enero 30 de 2023. </t>
  </si>
  <si>
    <t xml:space="preserve">E integra el plan de acción institucional con las actividades estratégicas de los proyectos de inversión; el presupuesto 2023, y los planes del decreto 612 de 2018 </t>
  </si>
  <si>
    <t>Plan de acción institucional 2023 alineado con plataforma estratégica FUGA  y PDD Un Nuevo Contrato Social y Ambiental para la Bogotá del Siglo XXI</t>
  </si>
  <si>
    <t>Presupuesto FUGA 2023 - Proyectos Plan de Desarrollo Un Nuevo Contrato Social y Ambiental para la Bogotá del Siglo XXI</t>
  </si>
  <si>
    <t>Planes Institucionales FUGA 2023 - Integración Planes Decreto 612 de 2018</t>
  </si>
  <si>
    <t>Magnitud 2023</t>
  </si>
  <si>
    <t>Seguimiento a junio de 2023</t>
  </si>
  <si>
    <t>Seguimiento a septiembre de 2023</t>
  </si>
  <si>
    <t>Seguimiento a diciembre de 2023</t>
  </si>
  <si>
    <t>Estructurar y gestionar 37 articulaciones y alianzas con entidades públicas y privadas.</t>
  </si>
  <si>
    <t>Realizar 818 actividades artísticas y culturales para dinamizar el centro de Bogotá, generar encuentros y reconocimiento de las poblaciones y territorios que lo componen.</t>
  </si>
  <si>
    <t>Generar procesos de formación a 1370 personas en competencias personales y empresariales de iniciativas de la economía cultural y creativa del centro, se atenderá proyectos de emprendimiento de jóvenes, mujeres y grupos étnicos.</t>
  </si>
  <si>
    <r>
      <rPr>
        <b/>
        <sz val="20"/>
        <color rgb="FF7030A0"/>
        <rFont val="Arial"/>
        <family val="2"/>
      </rPr>
      <t>PLAN DE ACCIÓN INSTITUCIONAL - FUNDACIÓN GILBERTO ALZATE AVENDAÑO 2023</t>
    </r>
    <r>
      <rPr>
        <b/>
        <sz val="20"/>
        <color theme="1"/>
        <rFont val="Arial"/>
        <family val="2"/>
      </rPr>
      <t xml:space="preserve">
Plan de Desarrollo Distrital
 Un Nuevo Contrato Social y Ambiental para la Bogotá del Siglo XXI</t>
    </r>
  </si>
  <si>
    <t>Planes Institucionales Fundación Gilberto Alzate Avendaño - FUGA 2023
Decreto 612 de 2018</t>
  </si>
  <si>
    <t>Planes Institucionales 2023  asociados al Decreto 612 de 2018</t>
  </si>
  <si>
    <t>Plan Anual de Adquisiciones 2023</t>
  </si>
  <si>
    <t>Plan Anticorrupción y de Atención al Ciudadano 2023 incluye:</t>
  </si>
  <si>
    <t>Plan de Participación Ciudadana  2023</t>
  </si>
  <si>
    <t>7724 - Mejoramiento y conservación de la infraestructura cultural pública para el disfrute del centro de Bogotá</t>
  </si>
  <si>
    <t>3301092 - Centros culturales con reforzamiento estructural</t>
  </si>
  <si>
    <t>Realizar 100.00 % de las obras de dotación, adecuación y/o reforzamiento de la infraestructura cultural.</t>
  </si>
  <si>
    <t>3301090 - Centros culturales adecuados</t>
  </si>
  <si>
    <t>Construir 1.00 política curatorial para el manejo, conservación, avalúo, museografía y gestión de la
Colección de arte FUGA.</t>
  </si>
  <si>
    <t>3301068 - Servicio de mantenimiento de infraestructura cultural</t>
  </si>
  <si>
    <t>Elaborar y ejecutar 1.00 plan de mantenimiento y operación del  equipamiento cultural incluidos los espacios y los equipos
técnicos requeridos para el desarrollo de la actividad misional de la entidad</t>
  </si>
  <si>
    <t>3399061 - Servicio de implementación del Sistema de Gestión</t>
  </si>
  <si>
    <t>implementar 100.00 % de la estrategia de comunicaciones que garantice el posicionamiento de la imagen institucional de la entidad</t>
  </si>
  <si>
    <t>3399065 - Documento para la planeación estratégica en TI</t>
  </si>
  <si>
    <t>Generar 200.00 contenidos audiovisuales para la promoción del centro, a través de
alianzas  interinstitucionales con
medios de comunicación de la ciudad.</t>
  </si>
  <si>
    <t>Implementar 100.00 % de las actividades del plan de trabajo para la implementación de las Políticas de Gestión y Desempeño articulado con el Sistema de Gestión.</t>
  </si>
  <si>
    <t>3399064 - Servicios tecnológicos</t>
  </si>
  <si>
    <t>Adquirir 100.00 % de bienes y servicios relacionados con infraestructura tecnológica de la entidad.</t>
  </si>
  <si>
    <t>Implementar 90.00 % de la política de Gobierno Digital.</t>
  </si>
  <si>
    <t>3399011 - Sedes adecuadas</t>
  </si>
  <si>
    <t>Efectuar 90.00 % de las actividades de mantenimiento, dotación de elementos, adecuaciones y apoyo para la conservación de la Infraestructura y bienes.</t>
  </si>
  <si>
    <t>7682 - Desarrollo y fomento de las prácticas artísticas y culturales para dinamizar el centro de Bogotá.</t>
  </si>
  <si>
    <t>3301100 - Servicio de divulgación y publicaciones</t>
  </si>
  <si>
    <t>Desarrollar 2.00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</t>
  </si>
  <si>
    <t>3301053 -Servicio de promoción de actividades culturales</t>
  </si>
  <si>
    <t>Realizar 4.00 festivales como escenario musical para el fortalecimiento de Bogotá como ciudad creativa de la música</t>
  </si>
  <si>
    <t>Realizar 362.00 actividades producto de articulaciones con agentes culturales,
organizaciones de base local e infraestructuras culturales del centro de la ciudad.</t>
  </si>
  <si>
    <t>Realizar 818.00 actividades artísticas y culturales para dinamizar el centro de Bogotá, generar encuentro y reconocimiento de las poblaciones y territorios que lo componen.</t>
  </si>
  <si>
    <t>3301087 - Servicio de educación informal en áreas artísticas y culturales</t>
  </si>
  <si>
    <t>Desarrollar 4.00 programas de formación artística.</t>
  </si>
  <si>
    <t>Desarrollar 4.00 programas de formación de públicos desde las acciones de las artes
vivas y musicales y/o artes plásticas y visuales .</t>
  </si>
  <si>
    <t>3301055 - Servicio de apoyo financiero para el desarrollo de prácticas artísticas y culturales</t>
  </si>
  <si>
    <t>Realizar el 100.00 de acciones para el fortalecimiento de los estímulos, apoyos concertados y alianzas estratégicas para dinamizar la estrategia sectorial dirigida a fomentar los procesos culturales, artísticos, patrimoniales.</t>
  </si>
  <si>
    <t>Entregar 1130.00 estímulos para fortalecer a los agentes del sector así como los procesos culturales y artísticos.</t>
  </si>
  <si>
    <t>7713 - Fortalecimiento del ecosistema de la economía cultural y creativa del centro de Bogotá</t>
  </si>
  <si>
    <t>3301073 - Servicio de circulación artística y cultural</t>
  </si>
  <si>
    <t>Diseñar y poner en  marcha 1.00 plataforma  digital que facilite la 
circulación y consumo de los bienes,  
contenidos y servicios ofertados por los  actores culturales y  creativos del centro.</t>
  </si>
  <si>
    <t>Apoyar la realización  de 10.00 mercados o la  participación de  
agentes en espacios  de circulación o  
promoción.</t>
  </si>
  <si>
    <t>3301054 - Servicio de apoyo financiero al sector artístico y cultural</t>
  </si>
  <si>
    <t>Otorgar 55.00 incentivos económicos a agentes del ecosistema de la  economía creativa del centro.</t>
  </si>
  <si>
    <t>Realizar 7.00 procesos de articulación para que  los emprendedores puedan acceder a  financiación.</t>
  </si>
  <si>
    <t>3301095 - Servicio de asistencia técnica en gestión artística y cultural</t>
  </si>
  <si>
    <t>Apoyar técnicamente  el desarrollo de 4.00 procesos locales en la economía cultural y  creativa del centro y  su articulación con otros sectores.</t>
  </si>
  <si>
    <t>Desarrollar 7.00 laboratorios de co creación y otros  
procesos de  
cualificación de  
productos del  
ecosistema cultural y  creativo del 
centro.</t>
  </si>
  <si>
    <t>Generar procesos de  formación a 1370.00 personas en competencias  
personales y  
empresariales de  iniciativas de la  
economía cultural y  creativa del centro, se atenderá proyectos  de emprendimiento  de jóvenes, mujeres y grupos étnicos.</t>
  </si>
  <si>
    <t>3301069 - Documentos de investigación</t>
  </si>
  <si>
    <t>Desarrollar 4.00 documentos de  
caracterización 
de las dinámicas de  oferta y demanda del  ecosistema creativo  del centro</t>
  </si>
  <si>
    <t>7674 - Desarrollo del Bronx Distrito Creativo en Bogotá D.C.</t>
  </si>
  <si>
    <t>Ejecutar el 100.00 de las obras de reforzamiento estructural y adecuación de Bienes de Interés Cultural y de intervención del Espacio
Público</t>
  </si>
  <si>
    <t>Ejecutar 48.00 actividades de apropiación del espacio por parte de la comunidad así como las
actividades de comunicación para difundir la agenda de las actividades de
apropiación.</t>
  </si>
  <si>
    <t>3301070 - Documentos de lineamientos técnicos</t>
  </si>
  <si>
    <t>Ejecutar 1.00 modelo de colaboración público privada</t>
  </si>
  <si>
    <t>3301074 - Servicio de apoyo para la organización y la participación del sector artístico, cultural y la ciudadanía</t>
  </si>
  <si>
    <t>Realizar 16.00 encuentros en el marco de una metodología de construcción colectiva sobre el rol del
proyecto Bronx Distrito Creativo como instrumento de desarrollo económico
local y de inclusión social del centro de Bogotá</t>
  </si>
  <si>
    <t>7664 - Transformación cultural de imaginarios del Centro de Bogotá</t>
  </si>
  <si>
    <t>Desarrollar 149.00 actividades de intervención en cultura ciudadana.</t>
  </si>
  <si>
    <t>Estructurar y gestionar 37.00 articulaciones y alianzas con entidades públicas y privadas.</t>
  </si>
  <si>
    <t>Desarrollar 45.00 actividades de visibilización del territorio del antiguo Bronx.</t>
  </si>
  <si>
    <t>Diseñar 1.00 modelo de operación.</t>
  </si>
  <si>
    <t>Proyecto de inversión o funcionamiento/ MGA/ Meta proyecto de inversión</t>
  </si>
  <si>
    <t xml:space="preserve">Programación 2023 </t>
  </si>
  <si>
    <t xml:space="preserve">Total inversión 2023 </t>
  </si>
  <si>
    <t>Cumplida 100%</t>
  </si>
  <si>
    <t>Promedio total Ejecución metas físicas y presupuestales. Asociados a cada uno de los Objetivos Estratégicos</t>
  </si>
  <si>
    <t>Funcionamiento  2023</t>
  </si>
  <si>
    <t>Total Inversión + Funcionamiento  2023</t>
  </si>
  <si>
    <t>Ejecutado al 100%</t>
  </si>
  <si>
    <t>Cumplida en el 100%</t>
  </si>
  <si>
    <t>Cumplimiento Objetivos</t>
  </si>
  <si>
    <t>Avance Objetivos en relación con lo programado</t>
  </si>
  <si>
    <t xml:space="preserve"> % Ejecución</t>
  </si>
  <si>
    <t xml:space="preserve"> % Giros</t>
  </si>
  <si>
    <t>Plan de Acción Institucional Fundación Gilberto Alzate Avendaño - FUGA 2023
Plan de Desarrollo Distrital
 Un Nuevo Contrato Social y Ambiental para la Bogotá del Siglo XXI
31 diciembre de 2023</t>
  </si>
  <si>
    <t>Ejecución 31 diciembre</t>
  </si>
  <si>
    <t>Giro 31 de diciembre</t>
  </si>
  <si>
    <t>Generar procesos de formación a 1452 personas en competencias personales y empresariales de iniciativas de la economía cultural y creativa del centro, se atenderá proyectos de emprendimiento de jóvenes, mujeres y grupos étnicos.</t>
  </si>
  <si>
    <t>Meta cumplida en un 100%</t>
  </si>
  <si>
    <t>Realizar 337 actividades artísticas y culturales producto de articulaciones con agentes culturales, organizaciones de base local e infraestructuras culturales del centro de la ciudad para promover el acceso, optimizar los recursos y empoderar a las comunidades.</t>
  </si>
  <si>
    <t>Entregar 1030 estímulos para fortalecer a los agentes del sector, así como los procesos culturales y artísticos.</t>
  </si>
  <si>
    <t>Apoyar la realización de 11 mercados o la participación de agentes en espacios de circulación o promoción.</t>
  </si>
  <si>
    <t>Otorgar 51 incentivos económicos a agentes del ecosistema de la economía creativa del centro</t>
  </si>
  <si>
    <t>Realizar 10 procesos de articulación para que los emprendedores puedan acceder a financiación.</t>
  </si>
  <si>
    <t>Ejecutar 55 actividades de apropiación del espacio por parte de la comunidad así como las actividades de comunicación para difundir la agenda de las actividades de apropiación.</t>
  </si>
  <si>
    <t>Ejecutar 53 actividades de apropiación del espacio por parte de la comunidad así como las actividades de comunicación para difundir la agenda de las actividades de apropiación.</t>
  </si>
  <si>
    <t>Desarrollar 192 actividades de intervención en cultura ciudadana.</t>
  </si>
  <si>
    <t>Generar 155 contenidos audiovisuales para la promoción del centro, a través de alianzas interinstitucionales con medios de comunicación de la ciudad.</t>
  </si>
  <si>
    <t xml:space="preserve">E.5.3.  Fortalecimiento del modelo de planeación y gestión (MIPG) a través de estrategias de apropiación que lo acerquen a la comunidad institucional y lo alinee con los intereses de las unidades de gestión. 
E.5.2. Asesoría técnica a la FUGA para fortalecer la gestión institucional a partir de oportunidades de mejora evidenciadas en las auditorías y seguimientos. 
E.5.4.  Desarrollo de acciones trasversales que integren a las diferentes unidades de gestión de la Entidad para mejorar la atención a la ciudadanía y su satisfacción. 
E.5.5.  Fortalecimiento de los mecanismos de participación ciudadana en la Entidad reconociendo los grupos de interés y sus particularidades.
E.5.6. Fortalecimiento de los procesos de gestión de conocimiento que apunten a la producción de conocimiento; adopción de herramientas para su uso y apropiación; gestión de la información y analítica Institucional y; generación de la cultura del compartir con difusión interna y externa.  </t>
  </si>
  <si>
    <t xml:space="preserve">E.3.4 Ejecutar actividades de visibilización y posicionamiento del Bronx Distrito Creativo como referente de innovación, emprendimiento artístico, cultural y creativo, construcción de tejido social y diálogo de saberes
*    E.3.3 Fortalecer la circulación presencial y virtual de artistas y  expresiones culturales presentes en el sector aledaño al Bronx Distrito Creativo </t>
  </si>
  <si>
    <t>Recursos ejecutados al 100%</t>
  </si>
  <si>
    <t>Meta elliminada</t>
  </si>
  <si>
    <t>Presupuesto liberado y redistribuído en otras metas</t>
  </si>
  <si>
    <t>Seguimiento a marzo de 2023</t>
  </si>
  <si>
    <t>Seguimiento a diciembre de 2022</t>
  </si>
  <si>
    <t>Seguimiento a mayo de 2024</t>
  </si>
  <si>
    <t>Cierre 2024</t>
  </si>
  <si>
    <t>Ejecución presupuestal</t>
  </si>
  <si>
    <t>Conteao</t>
  </si>
  <si>
    <t>Avance físico</t>
  </si>
  <si>
    <t>Avance presupuestal</t>
  </si>
  <si>
    <t>Ejecutado</t>
  </si>
  <si>
    <t>Conteo</t>
  </si>
  <si>
    <t>Proyecto de inversión</t>
  </si>
  <si>
    <t>Meta Física</t>
  </si>
  <si>
    <t>MAYO DE 2024</t>
  </si>
  <si>
    <t>CIERRE PLAN DE DESARROLLO</t>
  </si>
  <si>
    <t>Realizar 1 apuntalamiento al bien de interés cultural La Flauta.</t>
  </si>
  <si>
    <t>Asignado</t>
  </si>
  <si>
    <t>Asignado mayo</t>
  </si>
  <si>
    <t>Asignado Total</t>
  </si>
  <si>
    <t>CIERRE CUATRIENIO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</si>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</sst>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&quot;$&quot;\ #,##0.00"/>
    <numFmt numFmtId="166" formatCode="0.0"/>
    <numFmt numFmtId="167" formatCode="_-&quot;$&quot;\ * #,##0_-;\-&quot;$&quot;\ * #,##0_-;_-&quot;$&quot;\ * &quot;-&quot;??_-;_-@_-"/>
    <numFmt numFmtId="168" formatCode="_-* #,##0_-;\-* #,##0_-;_-* &quot;-&quot;??_-;_-@_-"/>
    <numFmt numFmtId="169" formatCode="0.0%"/>
    <numFmt numFmtId="170" formatCode="#,##0.0"/>
    <numFmt numFmtId="171" formatCode="&quot;$&quot;\ #,##0.0"/>
  </numFmts>
  <fonts count="25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7030A0"/>
      <name val="Arial"/>
      <family val="2"/>
    </font>
    <font>
      <u/>
      <sz val="10"/>
      <color theme="10"/>
      <name val="Arial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6"/>
      <color theme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A7EE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ck">
        <color rgb="FFA5A5A5"/>
      </bottom>
      <diagonal/>
    </border>
    <border>
      <left style="medium">
        <color rgb="FFA5A5A5"/>
      </left>
      <right style="medium">
        <color rgb="FFA5A5A5"/>
      </right>
      <top style="thick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/>
      <top/>
      <bottom style="medium">
        <color rgb="FFA5A5A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9" fontId="2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0" fontId="7" fillId="13" borderId="11" xfId="0" applyFont="1" applyFill="1" applyBorder="1" applyAlignment="1">
      <alignment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164" fontId="10" fillId="0" borderId="11" xfId="2" applyNumberFormat="1" applyFont="1" applyFill="1" applyBorder="1" applyAlignment="1">
      <alignment horizontal="center" vertical="center" wrapText="1"/>
    </xf>
    <xf numFmtId="164" fontId="10" fillId="0" borderId="11" xfId="2" applyNumberFormat="1" applyFont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7" fillId="13" borderId="9" xfId="0" applyFont="1" applyFill="1" applyBorder="1" applyAlignment="1">
      <alignment vertical="center" wrapText="1"/>
    </xf>
    <xf numFmtId="0" fontId="7" fillId="13" borderId="6" xfId="0" applyFont="1" applyFill="1" applyBorder="1" applyAlignment="1">
      <alignment vertical="center" wrapText="1"/>
    </xf>
    <xf numFmtId="10" fontId="13" fillId="13" borderId="10" xfId="0" applyNumberFormat="1" applyFont="1" applyFill="1" applyBorder="1" applyAlignment="1">
      <alignment horizontal="center" vertical="center"/>
    </xf>
    <xf numFmtId="10" fontId="13" fillId="13" borderId="7" xfId="0" applyNumberFormat="1" applyFont="1" applyFill="1" applyBorder="1" applyAlignment="1">
      <alignment vertical="center"/>
    </xf>
    <xf numFmtId="166" fontId="10" fillId="0" borderId="0" xfId="0" applyNumberFormat="1" applyFont="1" applyAlignment="1">
      <alignment horizontal="left"/>
    </xf>
    <xf numFmtId="9" fontId="8" fillId="7" borderId="11" xfId="3" applyFont="1" applyFill="1" applyBorder="1" applyAlignment="1">
      <alignment horizontal="center" vertical="center" wrapText="1"/>
    </xf>
    <xf numFmtId="9" fontId="8" fillId="8" borderId="11" xfId="0" applyNumberFormat="1" applyFont="1" applyFill="1" applyBorder="1" applyAlignment="1">
      <alignment horizontal="center" vertical="center" wrapText="1"/>
    </xf>
    <xf numFmtId="9" fontId="8" fillId="9" borderId="11" xfId="0" applyNumberFormat="1" applyFont="1" applyFill="1" applyBorder="1" applyAlignment="1">
      <alignment horizontal="center" vertical="center" wrapText="1"/>
    </xf>
    <xf numFmtId="9" fontId="8" fillId="10" borderId="11" xfId="0" applyNumberFormat="1" applyFont="1" applyFill="1" applyBorder="1" applyAlignment="1">
      <alignment horizontal="center" vertical="center" wrapText="1"/>
    </xf>
    <xf numFmtId="10" fontId="8" fillId="7" borderId="11" xfId="0" applyNumberFormat="1" applyFont="1" applyFill="1" applyBorder="1" applyAlignment="1">
      <alignment horizontal="center" vertical="center" wrapText="1"/>
    </xf>
    <xf numFmtId="10" fontId="8" fillId="8" borderId="11" xfId="3" applyNumberFormat="1" applyFont="1" applyFill="1" applyBorder="1" applyAlignment="1">
      <alignment horizontal="center" vertical="center" wrapText="1"/>
    </xf>
    <xf numFmtId="9" fontId="8" fillId="9" borderId="11" xfId="3" applyFont="1" applyFill="1" applyBorder="1" applyAlignment="1">
      <alignment horizontal="center" vertical="center" wrapText="1"/>
    </xf>
    <xf numFmtId="10" fontId="10" fillId="0" borderId="0" xfId="0" applyNumberFormat="1" applyFont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12" borderId="1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13" borderId="9" xfId="0" applyFont="1" applyFill="1" applyBorder="1" applyAlignment="1">
      <alignment horizontal="center" vertical="center" wrapText="1"/>
    </xf>
    <xf numFmtId="167" fontId="0" fillId="0" borderId="0" xfId="2" applyNumberFormat="1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6" fillId="16" borderId="12" xfId="0" applyFont="1" applyFill="1" applyBorder="1" applyAlignment="1">
      <alignment horizontal="left" vertical="center" wrapText="1" readingOrder="1"/>
    </xf>
    <xf numFmtId="0" fontId="16" fillId="16" borderId="12" xfId="0" applyFont="1" applyFill="1" applyBorder="1" applyAlignment="1">
      <alignment horizontal="center" vertical="center" wrapText="1" readingOrder="1"/>
    </xf>
    <xf numFmtId="0" fontId="17" fillId="17" borderId="16" xfId="0" applyFont="1" applyFill="1" applyBorder="1" applyAlignment="1">
      <alignment horizontal="center" vertical="center" wrapText="1" readingOrder="1"/>
    </xf>
    <xf numFmtId="0" fontId="17" fillId="17" borderId="16" xfId="0" applyFont="1" applyFill="1" applyBorder="1" applyAlignment="1">
      <alignment horizontal="left" vertical="center" wrapText="1" readingOrder="1"/>
    </xf>
    <xf numFmtId="0" fontId="17" fillId="0" borderId="16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left" vertical="center" wrapText="1" readingOrder="1"/>
    </xf>
    <xf numFmtId="0" fontId="15" fillId="0" borderId="17" xfId="4" applyBorder="1" applyAlignment="1">
      <alignment horizontal="left" vertical="center" wrapText="1" readingOrder="1"/>
    </xf>
    <xf numFmtId="0" fontId="15" fillId="17" borderId="16" xfId="4" applyFill="1" applyBorder="1" applyAlignment="1">
      <alignment horizontal="left" vertical="center" wrapText="1" readingOrder="1"/>
    </xf>
    <xf numFmtId="0" fontId="15" fillId="0" borderId="16" xfId="4" applyBorder="1" applyAlignment="1">
      <alignment horizontal="left" vertical="center" wrapText="1" readingOrder="1"/>
    </xf>
    <xf numFmtId="0" fontId="17" fillId="17" borderId="13" xfId="0" applyFont="1" applyFill="1" applyBorder="1" applyAlignment="1">
      <alignment horizontal="center" vertical="center" wrapText="1" readingOrder="1"/>
    </xf>
    <xf numFmtId="0" fontId="17" fillId="17" borderId="17" xfId="0" applyFont="1" applyFill="1" applyBorder="1" applyAlignment="1">
      <alignment horizontal="center" vertical="center" wrapText="1" readingOrder="1"/>
    </xf>
    <xf numFmtId="0" fontId="22" fillId="0" borderId="0" xfId="4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 wrapText="1"/>
    </xf>
    <xf numFmtId="0" fontId="4" fillId="0" borderId="0" xfId="0" applyFont="1"/>
    <xf numFmtId="168" fontId="4" fillId="0" borderId="0" xfId="1" applyNumberFormat="1" applyFont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4" fillId="20" borderId="0" xfId="0" applyFont="1" applyFill="1"/>
    <xf numFmtId="168" fontId="4" fillId="2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20" borderId="0" xfId="0" applyFont="1" applyFill="1" applyAlignment="1">
      <alignment horizontal="center" vertical="center"/>
    </xf>
    <xf numFmtId="168" fontId="4" fillId="2" borderId="0" xfId="1" applyNumberFormat="1" applyFont="1" applyFill="1" applyAlignment="1">
      <alignment horizontal="center" vertical="center"/>
    </xf>
    <xf numFmtId="168" fontId="4" fillId="3" borderId="0" xfId="1" applyNumberFormat="1" applyFont="1" applyFill="1" applyAlignment="1">
      <alignment horizontal="center" vertical="center"/>
    </xf>
    <xf numFmtId="0" fontId="10" fillId="21" borderId="6" xfId="0" applyFont="1" applyFill="1" applyBorder="1" applyAlignment="1">
      <alignment vertical="center" wrapText="1"/>
    </xf>
    <xf numFmtId="0" fontId="10" fillId="21" borderId="11" xfId="0" applyFont="1" applyFill="1" applyBorder="1" applyAlignment="1">
      <alignment vertical="center" wrapText="1"/>
    </xf>
    <xf numFmtId="0" fontId="10" fillId="21" borderId="9" xfId="0" applyFont="1" applyFill="1" applyBorder="1" applyAlignment="1">
      <alignment vertical="center" wrapText="1"/>
    </xf>
    <xf numFmtId="0" fontId="10" fillId="14" borderId="11" xfId="0" applyFont="1" applyFill="1" applyBorder="1" applyAlignment="1">
      <alignment vertical="center" wrapText="1"/>
    </xf>
    <xf numFmtId="0" fontId="10" fillId="14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9" fontId="12" fillId="0" borderId="9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9" fontId="12" fillId="0" borderId="11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2" fontId="12" fillId="0" borderId="11" xfId="2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19" borderId="11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vertical="center" wrapText="1"/>
    </xf>
    <xf numFmtId="168" fontId="4" fillId="0" borderId="20" xfId="0" applyNumberFormat="1" applyFont="1" applyBorder="1" applyAlignment="1">
      <alignment horizontal="center" vertical="center" wrapText="1"/>
    </xf>
    <xf numFmtId="168" fontId="0" fillId="0" borderId="0" xfId="1" applyNumberFormat="1" applyFont="1" applyFill="1" applyAlignment="1">
      <alignment horizontal="center" vertical="center"/>
    </xf>
    <xf numFmtId="10" fontId="0" fillId="0" borderId="0" xfId="3" applyNumberFormat="1" applyFont="1"/>
    <xf numFmtId="10" fontId="4" fillId="0" borderId="20" xfId="3" applyNumberFormat="1" applyFont="1" applyBorder="1" applyAlignment="1">
      <alignment horizontal="center" vertical="center" wrapText="1"/>
    </xf>
    <xf numFmtId="10" fontId="4" fillId="0" borderId="21" xfId="3" applyNumberFormat="1" applyFont="1" applyBorder="1" applyAlignment="1">
      <alignment horizontal="center" vertical="center" wrapText="1"/>
    </xf>
    <xf numFmtId="10" fontId="4" fillId="20" borderId="0" xfId="3" applyNumberFormat="1" applyFont="1" applyFill="1" applyAlignment="1">
      <alignment horizontal="center" vertical="center"/>
    </xf>
    <xf numFmtId="10" fontId="4" fillId="0" borderId="0" xfId="3" applyNumberFormat="1" applyFont="1" applyFill="1" applyAlignment="1">
      <alignment horizontal="center" vertical="center"/>
    </xf>
    <xf numFmtId="10" fontId="4" fillId="2" borderId="0" xfId="3" applyNumberFormat="1" applyFont="1" applyFill="1" applyAlignment="1">
      <alignment horizontal="center" vertical="center"/>
    </xf>
    <xf numFmtId="10" fontId="4" fillId="3" borderId="0" xfId="3" applyNumberFormat="1" applyFont="1" applyFill="1" applyAlignment="1">
      <alignment horizontal="center" vertical="center"/>
    </xf>
    <xf numFmtId="0" fontId="10" fillId="23" borderId="0" xfId="0" applyFont="1" applyFill="1"/>
    <xf numFmtId="2" fontId="12" fillId="23" borderId="11" xfId="0" applyNumberFormat="1" applyFont="1" applyFill="1" applyBorder="1" applyAlignment="1">
      <alignment horizontal="center" vertical="center" wrapText="1"/>
    </xf>
    <xf numFmtId="164" fontId="12" fillId="23" borderId="11" xfId="2" applyNumberFormat="1" applyFont="1" applyFill="1" applyBorder="1" applyAlignment="1">
      <alignment horizontal="center" vertical="center" wrapText="1"/>
    </xf>
    <xf numFmtId="2" fontId="12" fillId="23" borderId="11" xfId="2" applyNumberFormat="1" applyFont="1" applyFill="1" applyBorder="1" applyAlignment="1">
      <alignment horizontal="center" vertical="center" wrapText="1"/>
    </xf>
    <xf numFmtId="0" fontId="12" fillId="23" borderId="11" xfId="2" applyNumberFormat="1" applyFont="1" applyFill="1" applyBorder="1" applyAlignment="1">
      <alignment horizontal="center" vertical="center" wrapText="1"/>
    </xf>
    <xf numFmtId="10" fontId="12" fillId="23" borderId="11" xfId="3" applyNumberFormat="1" applyFont="1" applyFill="1" applyBorder="1" applyAlignment="1">
      <alignment horizontal="center" vertical="center" wrapText="1"/>
    </xf>
    <xf numFmtId="9" fontId="12" fillId="23" borderId="11" xfId="2" applyNumberFormat="1" applyFont="1" applyFill="1" applyBorder="1" applyAlignment="1">
      <alignment horizontal="center" vertical="center" wrapText="1"/>
    </xf>
    <xf numFmtId="0" fontId="12" fillId="23" borderId="6" xfId="2" applyNumberFormat="1" applyFont="1" applyFill="1" applyBorder="1" applyAlignment="1">
      <alignment horizontal="center" vertical="center" wrapText="1"/>
    </xf>
    <xf numFmtId="0" fontId="12" fillId="23" borderId="10" xfId="1" applyNumberFormat="1" applyFont="1" applyFill="1" applyBorder="1" applyAlignment="1">
      <alignment horizontal="center" vertical="center" wrapText="1"/>
    </xf>
    <xf numFmtId="0" fontId="12" fillId="23" borderId="11" xfId="1" applyNumberFormat="1" applyFont="1" applyFill="1" applyBorder="1" applyAlignment="1">
      <alignment horizontal="center" vertical="center" wrapText="1"/>
    </xf>
    <xf numFmtId="2" fontId="12" fillId="23" borderId="11" xfId="1" applyNumberFormat="1" applyFont="1" applyFill="1" applyBorder="1" applyAlignment="1">
      <alignment horizontal="center" vertical="center" wrapText="1"/>
    </xf>
    <xf numFmtId="9" fontId="12" fillId="23" borderId="11" xfId="3" applyFont="1" applyFill="1" applyBorder="1" applyAlignment="1">
      <alignment horizontal="center" vertical="center" wrapText="1"/>
    </xf>
    <xf numFmtId="2" fontId="10" fillId="23" borderId="0" xfId="0" applyNumberFormat="1" applyFont="1" applyFill="1"/>
    <xf numFmtId="0" fontId="11" fillId="6" borderId="11" xfId="0" applyFont="1" applyFill="1" applyBorder="1" applyAlignment="1">
      <alignment horizontal="center" vertical="center" wrapText="1"/>
    </xf>
    <xf numFmtId="10" fontId="12" fillId="0" borderId="1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165" fontId="12" fillId="0" borderId="11" xfId="2" applyNumberFormat="1" applyFont="1" applyBorder="1" applyAlignment="1">
      <alignment horizontal="center" vertical="center" wrapText="1"/>
    </xf>
    <xf numFmtId="165" fontId="12" fillId="0" borderId="11" xfId="2" applyNumberFormat="1" applyFont="1" applyFill="1" applyBorder="1" applyAlignment="1">
      <alignment horizontal="center" vertical="center" wrapText="1"/>
    </xf>
    <xf numFmtId="164" fontId="12" fillId="0" borderId="11" xfId="2" applyNumberFormat="1" applyFont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164" fontId="12" fillId="15" borderId="11" xfId="2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9" fontId="8" fillId="10" borderId="11" xfId="3" applyFont="1" applyFill="1" applyBorder="1" applyAlignment="1">
      <alignment horizontal="center" vertical="center" wrapText="1"/>
    </xf>
    <xf numFmtId="164" fontId="12" fillId="19" borderId="11" xfId="2" applyNumberFormat="1" applyFont="1" applyFill="1" applyBorder="1" applyAlignment="1">
      <alignment horizontal="center" vertical="center" wrapText="1"/>
    </xf>
    <xf numFmtId="164" fontId="12" fillId="18" borderId="1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69" fontId="10" fillId="0" borderId="11" xfId="0" applyNumberFormat="1" applyFont="1" applyBorder="1" applyAlignment="1">
      <alignment horizontal="center" vertical="center" wrapText="1"/>
    </xf>
    <xf numFmtId="169" fontId="12" fillId="19" borderId="11" xfId="0" applyNumberFormat="1" applyFont="1" applyFill="1" applyBorder="1" applyAlignment="1">
      <alignment horizontal="center" vertical="center" wrapText="1"/>
    </xf>
    <xf numFmtId="169" fontId="12" fillId="18" borderId="11" xfId="0" applyNumberFormat="1" applyFont="1" applyFill="1" applyBorder="1" applyAlignment="1">
      <alignment horizontal="center" vertical="center" wrapText="1"/>
    </xf>
    <xf numFmtId="169" fontId="12" fillId="15" borderId="11" xfId="0" applyNumberFormat="1" applyFont="1" applyFill="1" applyBorder="1" applyAlignment="1">
      <alignment horizontal="center" vertical="center" wrapText="1"/>
    </xf>
    <xf numFmtId="169" fontId="13" fillId="13" borderId="10" xfId="0" applyNumberFormat="1" applyFont="1" applyFill="1" applyBorder="1" applyAlignment="1">
      <alignment horizontal="center" vertical="center"/>
    </xf>
    <xf numFmtId="169" fontId="12" fillId="0" borderId="1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9" fontId="9" fillId="0" borderId="6" xfId="3" applyFont="1" applyBorder="1" applyAlignment="1">
      <alignment horizontal="center" vertical="center" wrapText="1"/>
    </xf>
    <xf numFmtId="9" fontId="9" fillId="0" borderId="9" xfId="3" applyFont="1" applyBorder="1" applyAlignment="1">
      <alignment horizontal="center" vertical="center" wrapText="1"/>
    </xf>
    <xf numFmtId="9" fontId="9" fillId="0" borderId="22" xfId="3" applyFont="1" applyBorder="1" applyAlignment="1">
      <alignment horizontal="center" vertical="center" wrapText="1"/>
    </xf>
    <xf numFmtId="9" fontId="9" fillId="0" borderId="23" xfId="3" applyFont="1" applyBorder="1" applyAlignment="1">
      <alignment horizontal="center" vertical="center" wrapText="1"/>
    </xf>
    <xf numFmtId="9" fontId="9" fillId="0" borderId="24" xfId="3" applyFont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9" fontId="9" fillId="0" borderId="10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8" fontId="3" fillId="0" borderId="0" xfId="1" applyNumberFormat="1" applyFont="1" applyAlignment="1">
      <alignment horizontal="center" vertical="center" wrapText="1"/>
    </xf>
    <xf numFmtId="0" fontId="15" fillId="0" borderId="0" xfId="4" applyAlignment="1">
      <alignment horizontal="center" vertical="center" wrapText="1"/>
    </xf>
    <xf numFmtId="0" fontId="15" fillId="0" borderId="18" xfId="4" applyBorder="1" applyAlignment="1">
      <alignment horizontal="center" vertical="center" wrapText="1"/>
    </xf>
    <xf numFmtId="0" fontId="17" fillId="17" borderId="15" xfId="0" applyFont="1" applyFill="1" applyBorder="1" applyAlignment="1">
      <alignment horizontal="center" vertical="center" wrapText="1" readingOrder="1"/>
    </xf>
    <xf numFmtId="0" fontId="17" fillId="17" borderId="14" xfId="0" applyFont="1" applyFill="1" applyBorder="1" applyAlignment="1">
      <alignment horizontal="center" vertical="center" wrapText="1" readingOrder="1"/>
    </xf>
    <xf numFmtId="0" fontId="17" fillId="0" borderId="17" xfId="0" applyFont="1" applyBorder="1" applyAlignment="1">
      <alignment horizontal="center" vertical="center" wrapText="1" readingOrder="1"/>
    </xf>
    <xf numFmtId="0" fontId="17" fillId="0" borderId="15" xfId="0" applyFont="1" applyBorder="1" applyAlignment="1">
      <alignment horizontal="center" vertical="center" wrapText="1" readingOrder="1"/>
    </xf>
    <xf numFmtId="0" fontId="17" fillId="0" borderId="14" xfId="0" applyFont="1" applyBorder="1" applyAlignment="1">
      <alignment horizontal="center" vertical="center" wrapText="1" readingOrder="1"/>
    </xf>
    <xf numFmtId="0" fontId="1" fillId="0" borderId="0" xfId="0" applyFont="1"/>
    <xf numFmtId="10" fontId="1" fillId="0" borderId="11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10" fontId="8" fillId="10" borderId="11" xfId="3" applyNumberFormat="1" applyFont="1" applyFill="1" applyBorder="1" applyAlignment="1">
      <alignment horizontal="center" vertical="center" wrapText="1"/>
    </xf>
    <xf numFmtId="10" fontId="13" fillId="0" borderId="10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vertical="center" wrapText="1"/>
    </xf>
    <xf numFmtId="0" fontId="8" fillId="10" borderId="7" xfId="0" applyFont="1" applyFill="1" applyBorder="1" applyAlignment="1">
      <alignment vertical="center" wrapText="1"/>
    </xf>
    <xf numFmtId="0" fontId="8" fillId="10" borderId="5" xfId="0" applyFont="1" applyFill="1" applyBorder="1" applyAlignment="1">
      <alignment vertical="center" wrapText="1"/>
    </xf>
    <xf numFmtId="0" fontId="8" fillId="10" borderId="4" xfId="0" applyFont="1" applyFill="1" applyBorder="1" applyAlignment="1">
      <alignment vertical="center" wrapText="1"/>
    </xf>
    <xf numFmtId="0" fontId="8" fillId="10" borderId="25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169" fontId="12" fillId="19" borderId="1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169" fontId="13" fillId="13" borderId="0" xfId="0" applyNumberFormat="1" applyFont="1" applyFill="1" applyBorder="1" applyAlignment="1">
      <alignment horizontal="center" vertical="center"/>
    </xf>
    <xf numFmtId="9" fontId="8" fillId="10" borderId="0" xfId="0" applyNumberFormat="1" applyFont="1" applyFill="1" applyBorder="1" applyAlignment="1">
      <alignment horizontal="center" vertical="center" wrapText="1"/>
    </xf>
    <xf numFmtId="9" fontId="8" fillId="10" borderId="0" xfId="3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 wrapText="1"/>
    </xf>
    <xf numFmtId="0" fontId="8" fillId="20" borderId="5" xfId="0" applyFont="1" applyFill="1" applyBorder="1" applyAlignment="1">
      <alignment horizontal="center" vertical="center" wrapText="1"/>
    </xf>
    <xf numFmtId="0" fontId="8" fillId="20" borderId="7" xfId="0" applyFont="1" applyFill="1" applyBorder="1" applyAlignment="1">
      <alignment horizontal="center" vertical="center" wrapText="1"/>
    </xf>
    <xf numFmtId="0" fontId="8" fillId="20" borderId="8" xfId="0" applyFont="1" applyFill="1" applyBorder="1" applyAlignment="1">
      <alignment horizontal="center" vertical="center" wrapText="1"/>
    </xf>
    <xf numFmtId="0" fontId="8" fillId="20" borderId="11" xfId="0" applyFont="1" applyFill="1" applyBorder="1" applyAlignment="1">
      <alignment horizontal="center" vertical="center" wrapText="1"/>
    </xf>
    <xf numFmtId="2" fontId="1" fillId="21" borderId="11" xfId="0" applyNumberFormat="1" applyFont="1" applyFill="1" applyBorder="1" applyAlignment="1">
      <alignment horizontal="center" vertical="center" wrapText="1"/>
    </xf>
    <xf numFmtId="169" fontId="10" fillId="21" borderId="11" xfId="0" applyNumberFormat="1" applyFont="1" applyFill="1" applyBorder="1" applyAlignment="1">
      <alignment horizontal="center" vertical="center" wrapText="1"/>
    </xf>
    <xf numFmtId="164" fontId="10" fillId="21" borderId="11" xfId="2" applyNumberFormat="1" applyFont="1" applyFill="1" applyBorder="1" applyAlignment="1">
      <alignment horizontal="center" vertical="center" wrapText="1"/>
    </xf>
    <xf numFmtId="2" fontId="10" fillId="21" borderId="11" xfId="0" applyNumberFormat="1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0" fontId="8" fillId="24" borderId="7" xfId="0" applyFont="1" applyFill="1" applyBorder="1" applyAlignment="1">
      <alignment horizontal="center" vertical="center" wrapText="1"/>
    </xf>
    <xf numFmtId="0" fontId="8" fillId="24" borderId="8" xfId="0" applyFont="1" applyFill="1" applyBorder="1" applyAlignment="1">
      <alignment horizontal="center" vertical="center" wrapText="1"/>
    </xf>
    <xf numFmtId="0" fontId="8" fillId="24" borderId="11" xfId="0" applyFont="1" applyFill="1" applyBorder="1" applyAlignment="1">
      <alignment horizontal="center" vertical="center" wrapText="1"/>
    </xf>
    <xf numFmtId="169" fontId="1" fillId="21" borderId="11" xfId="0" applyNumberFormat="1" applyFont="1" applyFill="1" applyBorder="1" applyAlignment="1">
      <alignment horizontal="center" vertical="center" wrapText="1"/>
    </xf>
    <xf numFmtId="169" fontId="12" fillId="21" borderId="1" xfId="0" applyNumberFormat="1" applyFont="1" applyFill="1" applyBorder="1" applyAlignment="1">
      <alignment horizontal="center" vertical="center" wrapText="1"/>
    </xf>
    <xf numFmtId="0" fontId="12" fillId="21" borderId="11" xfId="0" applyFont="1" applyFill="1" applyBorder="1" applyAlignment="1">
      <alignment horizontal="center" vertical="center" wrapText="1"/>
    </xf>
    <xf numFmtId="169" fontId="12" fillId="21" borderId="11" xfId="0" applyNumberFormat="1" applyFont="1" applyFill="1" applyBorder="1" applyAlignment="1">
      <alignment horizontal="center" vertical="center" wrapText="1"/>
    </xf>
    <xf numFmtId="164" fontId="12" fillId="21" borderId="11" xfId="2" applyNumberFormat="1" applyFont="1" applyFill="1" applyBorder="1" applyAlignment="1">
      <alignment horizontal="center" vertical="center" wrapText="1"/>
    </xf>
    <xf numFmtId="170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8" fillId="25" borderId="1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horizontal="center"/>
    </xf>
    <xf numFmtId="0" fontId="8" fillId="25" borderId="11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/>
    </xf>
    <xf numFmtId="0" fontId="8" fillId="24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9" fontId="12" fillId="0" borderId="11" xfId="0" applyNumberFormat="1" applyFont="1" applyFill="1" applyBorder="1" applyAlignment="1">
      <alignment horizontal="center" vertical="center" wrapText="1"/>
    </xf>
    <xf numFmtId="2" fontId="10" fillId="0" borderId="11" xfId="0" applyNumberFormat="1" applyFont="1" applyFill="1" applyBorder="1" applyAlignment="1">
      <alignment horizontal="center" vertical="center" wrapText="1"/>
    </xf>
    <xf numFmtId="169" fontId="10" fillId="0" borderId="11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 applyNumberFormat="1"/>
    <xf numFmtId="0" fontId="8" fillId="26" borderId="9" xfId="0" applyFont="1" applyFill="1" applyBorder="1" applyAlignment="1">
      <alignment horizontal="center" vertical="center" wrapText="1"/>
    </xf>
    <xf numFmtId="42" fontId="0" fillId="0" borderId="0" xfId="0" applyNumberFormat="1" applyAlignment="1">
      <alignment horizontal="center" vertical="center"/>
    </xf>
    <xf numFmtId="0" fontId="0" fillId="0" borderId="31" xfId="0" applyBorder="1" applyAlignment="1">
      <alignment horizontal="center" wrapText="1"/>
    </xf>
    <xf numFmtId="0" fontId="0" fillId="0" borderId="32" xfId="0" applyBorder="1"/>
    <xf numFmtId="169" fontId="0" fillId="0" borderId="32" xfId="0" applyNumberFormat="1" applyBorder="1"/>
    <xf numFmtId="170" fontId="0" fillId="0" borderId="32" xfId="0" applyNumberFormat="1" applyBorder="1"/>
    <xf numFmtId="3" fontId="0" fillId="0" borderId="32" xfId="0" applyNumberForma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169" fontId="0" fillId="0" borderId="35" xfId="0" applyNumberFormat="1" applyBorder="1"/>
    <xf numFmtId="3" fontId="0" fillId="0" borderId="36" xfId="0" applyNumberFormat="1" applyBorder="1"/>
    <xf numFmtId="10" fontId="0" fillId="0" borderId="37" xfId="0" applyNumberFormat="1" applyBorder="1"/>
    <xf numFmtId="169" fontId="0" fillId="0" borderId="38" xfId="0" applyNumberFormat="1" applyBorder="1"/>
    <xf numFmtId="170" fontId="0" fillId="0" borderId="38" xfId="0" applyNumberFormat="1" applyBorder="1"/>
    <xf numFmtId="3" fontId="0" fillId="0" borderId="39" xfId="0" applyNumberFormat="1" applyBorder="1"/>
    <xf numFmtId="0" fontId="0" fillId="0" borderId="36" xfId="0" applyBorder="1"/>
    <xf numFmtId="3" fontId="0" fillId="0" borderId="38" xfId="0" applyNumberFormat="1" applyBorder="1"/>
    <xf numFmtId="0" fontId="0" fillId="0" borderId="39" xfId="0" applyBorder="1"/>
    <xf numFmtId="0" fontId="0" fillId="0" borderId="35" xfId="0" applyBorder="1"/>
    <xf numFmtId="0" fontId="0" fillId="0" borderId="37" xfId="0" applyBorder="1"/>
    <xf numFmtId="0" fontId="4" fillId="0" borderId="38" xfId="0" applyFont="1" applyBorder="1" applyAlignment="1">
      <alignment horizontal="right"/>
    </xf>
    <xf numFmtId="169" fontId="1" fillId="0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</cellXfs>
  <cellStyles count="10">
    <cellStyle name="Hipervínculo" xfId="4" builtinId="8"/>
    <cellStyle name="Millares" xfId="1" builtinId="3"/>
    <cellStyle name="Moneda" xfId="2" builtinId="4"/>
    <cellStyle name="Normal" xfId="0" builtinId="0"/>
    <cellStyle name="Normal 2" xfId="5" xr:uid="{CE46D10E-E14B-40A8-9444-F752C7B8656D}"/>
    <cellStyle name="Normal 3" xfId="8" xr:uid="{60008FCF-794D-4864-A707-308F6776F963}"/>
    <cellStyle name="Piloto de Datos Campo" xfId="6" xr:uid="{81553AB7-BD50-4412-B4C9-AB706E549054}"/>
    <cellStyle name="Porcentaje" xfId="3" builtinId="5"/>
    <cellStyle name="Porcentaje 2" xfId="7" xr:uid="{131E46BC-E262-4234-9D39-35589959CA7B}"/>
    <cellStyle name="Porcentaje 2 2" xfId="9" xr:uid="{9F351B7B-8195-4684-99BB-888D65A11DFF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5</xdr:row>
      <xdr:rowOff>238125</xdr:rowOff>
    </xdr:from>
    <xdr:to>
      <xdr:col>7</xdr:col>
      <xdr:colOff>375962</xdr:colOff>
      <xdr:row>7</xdr:row>
      <xdr:rowOff>269523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45858-8E98-4227-B799-64031A636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4302125" y="2127250"/>
          <a:ext cx="7106962" cy="1587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1006416</xdr:colOff>
      <xdr:row>0</xdr:row>
      <xdr:rowOff>129326</xdr:rowOff>
    </xdr:from>
    <xdr:to>
      <xdr:col>2</xdr:col>
      <xdr:colOff>4153485</xdr:colOff>
      <xdr:row>4</xdr:row>
      <xdr:rowOff>278738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A8723-827F-4AFF-B61E-20B6F8924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1383822" y="129326"/>
          <a:ext cx="7106962" cy="1587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7677150</xdr:colOff>
      <xdr:row>0</xdr:row>
      <xdr:rowOff>66675</xdr:rowOff>
    </xdr:from>
    <xdr:to>
      <xdr:col>3</xdr:col>
      <xdr:colOff>78785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1C3EC-E7DE-4561-9760-A396AF86A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7677150" y="66675"/>
          <a:ext cx="2679110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arlesdaza/Library/CloudStorage/GoogleDrive-cdaza@fuga.gov.co/Mi%20unidad/Plan%20de%20Accio&#769;n/cierre-plan-de-accion-institucionalfuga-2022.xlsx" TargetMode="External"/><Relationship Id="rId1" Type="http://schemas.openxmlformats.org/officeDocument/2006/relationships/externalLinkPath" Target="cierre-plan-de-accion-institucionalfuga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 DE ACCIÓN FUGA 2022"/>
      <sheetName val="PlanAcciónInst_FUGA 2022"/>
      <sheetName val="Plan de acción ppto 2022"/>
      <sheetName val="PLANES FUGA DECRETO 612 Y OTROS"/>
      <sheetName val="PAD OAJ 2022"/>
      <sheetName val="PAD OAP 2022"/>
    </sheetNames>
    <sheetDataSet>
      <sheetData sheetId="0" refreshError="1"/>
      <sheetData sheetId="1">
        <row r="60">
          <cell r="O60">
            <v>0.7</v>
          </cell>
        </row>
        <row r="61">
          <cell r="O61">
            <v>227</v>
          </cell>
        </row>
        <row r="62">
          <cell r="O62">
            <v>0.3</v>
          </cell>
        </row>
        <row r="63">
          <cell r="O63">
            <v>342</v>
          </cell>
        </row>
        <row r="64">
          <cell r="O64">
            <v>3</v>
          </cell>
        </row>
        <row r="65">
          <cell r="O65">
            <v>55</v>
          </cell>
        </row>
        <row r="66">
          <cell r="O66">
            <v>20</v>
          </cell>
        </row>
        <row r="67">
          <cell r="O67">
            <v>1173</v>
          </cell>
        </row>
        <row r="68">
          <cell r="O68">
            <v>0.1</v>
          </cell>
        </row>
        <row r="69">
          <cell r="O69">
            <v>77</v>
          </cell>
        </row>
        <row r="70">
          <cell r="O70">
            <v>13</v>
          </cell>
        </row>
        <row r="71">
          <cell r="O71">
            <v>143</v>
          </cell>
        </row>
        <row r="72">
          <cell r="O72">
            <v>67</v>
          </cell>
        </row>
        <row r="73">
          <cell r="O73">
            <v>320</v>
          </cell>
        </row>
        <row r="74">
          <cell r="O74">
            <v>0.4</v>
          </cell>
        </row>
        <row r="75">
          <cell r="O75">
            <v>73</v>
          </cell>
        </row>
        <row r="76">
          <cell r="O76">
            <v>0.3</v>
          </cell>
        </row>
        <row r="77">
          <cell r="O77">
            <v>128</v>
          </cell>
        </row>
        <row r="78">
          <cell r="O78">
            <v>12</v>
          </cell>
        </row>
        <row r="79">
          <cell r="O79">
            <v>86</v>
          </cell>
        </row>
        <row r="80">
          <cell r="O80">
            <v>35</v>
          </cell>
        </row>
        <row r="81">
          <cell r="O81">
            <v>326</v>
          </cell>
        </row>
        <row r="84">
          <cell r="O84">
            <v>0.9</v>
          </cell>
        </row>
        <row r="85">
          <cell r="O85">
            <v>644</v>
          </cell>
        </row>
        <row r="86">
          <cell r="O86">
            <v>0.3</v>
          </cell>
        </row>
        <row r="87">
          <cell r="O87">
            <v>171</v>
          </cell>
        </row>
        <row r="88">
          <cell r="O88">
            <v>1</v>
          </cell>
        </row>
        <row r="89">
          <cell r="O89">
            <v>74</v>
          </cell>
        </row>
        <row r="92">
          <cell r="O92">
            <v>0.31690000000000002</v>
          </cell>
        </row>
        <row r="93">
          <cell r="O93">
            <v>1848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fuga.gov.co/transparencia-y-acceso-a-la-informacion-publica/planeacion-presupuesto-informes/pinar?field_fecha_de_emision_value=All&amp;term_node_tid_depth=283" TargetMode="External"/><Relationship Id="rId7" Type="http://schemas.openxmlformats.org/officeDocument/2006/relationships/hyperlink" Target="https://fuga.gov.co/transparencia-y-acceso-a-la-informacion-publica/participa?field_fecha_de_emision_value=All&amp;term_node_tid_depth=208" TargetMode="External"/><Relationship Id="rId2" Type="http://schemas.openxmlformats.org/officeDocument/2006/relationships/hyperlink" Target="https://fuga.gov.co/transparencia-y-acceso-a-la-informacion-publica/planeacion-presupuesto-informes/plan-anticorrupcion" TargetMode="External"/><Relationship Id="rId1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6" Type="http://schemas.openxmlformats.org/officeDocument/2006/relationships/hyperlink" Target="https://fuga.gov.co/transparencia-y-acceso-a-la-informacion-publica/planeacion-presupuesto-informes/plan-tecnologias-de-la-informacion?field_fecha_de_emision_value=All&amp;term_node_tid_depth=285" TargetMode="External"/><Relationship Id="rId5" Type="http://schemas.openxmlformats.org/officeDocument/2006/relationships/hyperlink" Target="https://fuga.gov.co/transparencia-y-acceso-a-la-informacion-publica/planeacion-presupuesto-informes/peth?field_fecha_de_emision_value=All&amp;term_node_tid_depth=284" TargetMode="External"/><Relationship Id="rId4" Type="http://schemas.openxmlformats.org/officeDocument/2006/relationships/hyperlink" Target="https://fuga.gov.co/transparencia-y-acceso-a-la-informacion-publica/contratacion/plan-anual-de-adquisi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7E3A-CF33-4684-896E-EB0F670BF1A6}">
  <dimension ref="A1:T33"/>
  <sheetViews>
    <sheetView showGridLines="0" topLeftCell="A16" zoomScale="60" zoomScaleNormal="60" workbookViewId="0">
      <selection activeCell="C30" sqref="C30:H30"/>
    </sheetView>
  </sheetViews>
  <sheetFormatPr baseColWidth="10" defaultColWidth="11.5" defaultRowHeight="16" x14ac:dyDescent="0.2"/>
  <cols>
    <col min="1" max="1" width="14.83203125" style="9" customWidth="1"/>
    <col min="2" max="2" width="5.5" style="9" customWidth="1"/>
    <col min="3" max="3" width="25" style="9" customWidth="1"/>
    <col min="4" max="4" width="23" style="9" customWidth="1"/>
    <col min="5" max="5" width="24.1640625" style="9" customWidth="1"/>
    <col min="6" max="6" width="63.83203125" style="9" customWidth="1"/>
    <col min="7" max="7" width="9.33203125" style="9" customWidth="1"/>
    <col min="8" max="10" width="23.33203125" style="9" customWidth="1"/>
    <col min="11" max="11" width="9.33203125" style="9" customWidth="1"/>
    <col min="12" max="12" width="29.5" style="9" customWidth="1"/>
    <col min="13" max="13" width="33.5" style="9" hidden="1" customWidth="1"/>
    <col min="14" max="16384" width="11.5" style="9"/>
  </cols>
  <sheetData>
    <row r="1" spans="1:20" customFormat="1" ht="28.25" customHeight="1" x14ac:dyDescent="0.15">
      <c r="A1" s="195" t="s">
        <v>205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20" customFormat="1" ht="28.2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customFormat="1" ht="18" customHeight="1" x14ac:dyDescent="0.1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customFormat="1" ht="15" customHeight="1" x14ac:dyDescent="0.1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customFormat="1" ht="61.5" customHeight="1" x14ac:dyDescent="0.15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20" customFormat="1" ht="61.5" customHeight="1" x14ac:dyDescent="0.2">
      <c r="B6" s="61"/>
      <c r="C6" s="17"/>
    </row>
    <row r="7" spans="1:20" customFormat="1" ht="61.5" customHeight="1" x14ac:dyDescent="0.2">
      <c r="B7" s="61"/>
      <c r="C7" s="17"/>
    </row>
    <row r="8" spans="1:20" customFormat="1" ht="61.5" customHeight="1" x14ac:dyDescent="0.2">
      <c r="B8" s="61"/>
      <c r="C8" s="17"/>
    </row>
    <row r="9" spans="1:20" customFormat="1" ht="61.5" customHeight="1" x14ac:dyDescent="0.2">
      <c r="B9" s="61"/>
      <c r="C9" s="17"/>
    </row>
    <row r="10" spans="1:20" customFormat="1" ht="39" customHeight="1" x14ac:dyDescent="0.25">
      <c r="A10" s="9"/>
      <c r="B10" s="62"/>
      <c r="C10" s="63" t="s">
        <v>2</v>
      </c>
      <c r="D10" s="197" t="s">
        <v>3</v>
      </c>
      <c r="E10" s="197"/>
      <c r="F10" s="197"/>
      <c r="G10" s="197"/>
      <c r="H10" s="197"/>
      <c r="I10" s="6"/>
      <c r="J10" s="9"/>
      <c r="K10" s="64"/>
      <c r="L10" s="59"/>
      <c r="M10" s="9"/>
      <c r="N10" s="9"/>
      <c r="O10" s="9"/>
      <c r="P10" s="9"/>
      <c r="Q10" s="9"/>
      <c r="R10" s="196"/>
      <c r="S10" s="196"/>
      <c r="T10" s="196"/>
    </row>
    <row r="11" spans="1:20" ht="43.5" customHeight="1" x14ac:dyDescent="0.25">
      <c r="B11" s="62"/>
      <c r="C11" s="63" t="s">
        <v>9</v>
      </c>
      <c r="D11" s="196" t="s">
        <v>10</v>
      </c>
      <c r="E11" s="196"/>
      <c r="F11" s="196"/>
      <c r="G11" s="196"/>
      <c r="H11" s="196"/>
      <c r="I11" s="10"/>
      <c r="K11" s="64"/>
      <c r="L11" s="59"/>
      <c r="R11" s="196"/>
      <c r="S11" s="196"/>
      <c r="T11" s="196"/>
    </row>
    <row r="12" spans="1:20" ht="43.5" customHeight="1" x14ac:dyDescent="0.2">
      <c r="B12" s="62"/>
      <c r="C12" s="63" t="s">
        <v>15</v>
      </c>
      <c r="D12" s="196" t="s">
        <v>16</v>
      </c>
      <c r="E12" s="196"/>
      <c r="F12" s="196"/>
      <c r="G12" s="196"/>
      <c r="H12" s="196"/>
      <c r="I12" s="8"/>
      <c r="K12" s="64"/>
      <c r="L12" s="59"/>
      <c r="R12" s="196"/>
      <c r="S12" s="196"/>
      <c r="T12" s="196"/>
    </row>
    <row r="13" spans="1:20" ht="43.5" customHeight="1" x14ac:dyDescent="0.2">
      <c r="B13" s="62"/>
      <c r="C13" s="63" t="s">
        <v>21</v>
      </c>
      <c r="D13" s="196" t="s">
        <v>22</v>
      </c>
      <c r="E13" s="196"/>
      <c r="F13" s="196"/>
      <c r="G13" s="196"/>
      <c r="H13" s="196"/>
      <c r="I13" s="11"/>
      <c r="K13" s="64"/>
      <c r="L13" s="59"/>
      <c r="R13" s="196"/>
      <c r="S13" s="196"/>
      <c r="T13" s="196"/>
    </row>
    <row r="14" spans="1:20" ht="28.5" customHeight="1" x14ac:dyDescent="0.25">
      <c r="B14" s="62"/>
      <c r="C14" s="5"/>
      <c r="D14" s="6"/>
      <c r="E14" s="6"/>
      <c r="F14" s="6"/>
      <c r="G14" s="6"/>
      <c r="H14" s="6"/>
      <c r="I14" s="6"/>
      <c r="J14" s="6"/>
      <c r="K14" s="6"/>
    </row>
    <row r="15" spans="1:20" ht="15.75" customHeight="1" x14ac:dyDescent="0.2">
      <c r="C15" s="64"/>
    </row>
    <row r="16" spans="1:20" ht="60" customHeight="1" x14ac:dyDescent="0.2">
      <c r="C16" s="198" t="s">
        <v>183</v>
      </c>
      <c r="D16" s="197" t="s">
        <v>184</v>
      </c>
      <c r="E16" s="197"/>
      <c r="F16" s="197"/>
      <c r="G16" s="197"/>
      <c r="H16" s="197"/>
    </row>
    <row r="17" spans="1:9" ht="60" customHeight="1" x14ac:dyDescent="0.2">
      <c r="C17" s="198"/>
      <c r="D17" s="196" t="s">
        <v>185</v>
      </c>
      <c r="E17" s="196"/>
      <c r="F17" s="196"/>
      <c r="G17" s="196"/>
      <c r="H17" s="196"/>
    </row>
    <row r="18" spans="1:9" ht="60" customHeight="1" x14ac:dyDescent="0.2">
      <c r="C18" s="198"/>
      <c r="D18" s="197" t="s">
        <v>186</v>
      </c>
      <c r="E18" s="197"/>
      <c r="F18" s="197"/>
      <c r="G18" s="197"/>
      <c r="H18" s="197"/>
    </row>
    <row r="19" spans="1:9" ht="60" customHeight="1" x14ac:dyDescent="0.2">
      <c r="C19" s="198"/>
      <c r="D19" s="197" t="s">
        <v>187</v>
      </c>
      <c r="E19" s="197"/>
      <c r="F19" s="197"/>
      <c r="G19" s="197"/>
      <c r="H19" s="197"/>
    </row>
    <row r="20" spans="1:9" ht="60" customHeight="1" x14ac:dyDescent="0.2">
      <c r="C20" s="198"/>
      <c r="D20" s="197" t="s">
        <v>188</v>
      </c>
      <c r="E20" s="197"/>
      <c r="F20" s="197"/>
      <c r="G20" s="197"/>
      <c r="H20" s="197"/>
    </row>
    <row r="21" spans="1:9" ht="19" x14ac:dyDescent="0.2">
      <c r="C21" s="64"/>
      <c r="D21" s="197"/>
      <c r="E21" s="197"/>
      <c r="F21" s="197"/>
      <c r="G21" s="197"/>
      <c r="H21" s="197"/>
    </row>
    <row r="22" spans="1:9" ht="18.75" customHeight="1" x14ac:dyDescent="0.2">
      <c r="C22" s="199" t="s">
        <v>206</v>
      </c>
      <c r="D22" s="199"/>
      <c r="E22" s="199"/>
      <c r="F22" s="199"/>
      <c r="G22" s="199"/>
      <c r="H22" s="199"/>
    </row>
    <row r="23" spans="1:9" x14ac:dyDescent="0.2">
      <c r="C23" s="199"/>
      <c r="D23" s="199"/>
      <c r="E23" s="199"/>
      <c r="F23" s="199"/>
      <c r="G23" s="199"/>
      <c r="H23" s="199"/>
    </row>
    <row r="25" spans="1:9" x14ac:dyDescent="0.2">
      <c r="C25" s="200" t="s">
        <v>207</v>
      </c>
      <c r="D25" s="200"/>
      <c r="E25" s="200"/>
      <c r="F25" s="200"/>
      <c r="G25" s="200"/>
      <c r="H25" s="200"/>
      <c r="I25" s="200"/>
    </row>
    <row r="26" spans="1:9" x14ac:dyDescent="0.2">
      <c r="C26" s="200"/>
      <c r="D26" s="200"/>
      <c r="E26" s="200"/>
      <c r="F26" s="200"/>
      <c r="G26" s="200"/>
      <c r="H26" s="200"/>
      <c r="I26" s="200"/>
    </row>
    <row r="27" spans="1:9" x14ac:dyDescent="0.2">
      <c r="C27" s="200"/>
      <c r="D27" s="200"/>
      <c r="E27" s="200"/>
      <c r="F27" s="200"/>
      <c r="G27" s="200"/>
      <c r="H27" s="200"/>
      <c r="I27" s="200"/>
    </row>
    <row r="28" spans="1:9" ht="64.5" customHeight="1" x14ac:dyDescent="0.25">
      <c r="A28" s="77"/>
      <c r="B28" s="78">
        <v>1</v>
      </c>
      <c r="C28" s="194" t="s">
        <v>208</v>
      </c>
      <c r="D28" s="194"/>
      <c r="E28" s="194"/>
      <c r="F28" s="194"/>
      <c r="G28" s="194"/>
      <c r="H28" s="194"/>
      <c r="I28" s="76" t="s">
        <v>173</v>
      </c>
    </row>
    <row r="29" spans="1:9" ht="56.25" customHeight="1" x14ac:dyDescent="0.25">
      <c r="A29" s="77"/>
      <c r="B29" s="78">
        <v>2</v>
      </c>
      <c r="C29" s="194" t="s">
        <v>209</v>
      </c>
      <c r="D29" s="194"/>
      <c r="E29" s="194"/>
      <c r="F29" s="194"/>
      <c r="G29" s="194"/>
      <c r="H29" s="194"/>
      <c r="I29" s="76" t="s">
        <v>173</v>
      </c>
    </row>
    <row r="30" spans="1:9" ht="36" customHeight="1" x14ac:dyDescent="0.25">
      <c r="A30" s="77"/>
      <c r="B30" s="78">
        <v>3</v>
      </c>
      <c r="C30" s="194" t="s">
        <v>210</v>
      </c>
      <c r="D30" s="194"/>
      <c r="E30" s="194"/>
      <c r="F30" s="194"/>
      <c r="G30" s="194"/>
      <c r="H30" s="194"/>
      <c r="I30" s="76" t="s">
        <v>173</v>
      </c>
    </row>
    <row r="31" spans="1:9" ht="21" x14ac:dyDescent="0.25">
      <c r="I31" s="77"/>
    </row>
    <row r="32" spans="1:9" ht="21" x14ac:dyDescent="0.25">
      <c r="I32" s="77"/>
    </row>
    <row r="33" spans="9:9" ht="21" x14ac:dyDescent="0.25">
      <c r="I33" s="77"/>
    </row>
  </sheetData>
  <mergeCells count="21">
    <mergeCell ref="R10:T10"/>
    <mergeCell ref="D11:H11"/>
    <mergeCell ref="R11:T11"/>
    <mergeCell ref="D12:H12"/>
    <mergeCell ref="R12:T12"/>
    <mergeCell ref="R13:T13"/>
    <mergeCell ref="D16:H16"/>
    <mergeCell ref="D17:H17"/>
    <mergeCell ref="D18:H18"/>
    <mergeCell ref="D19:H19"/>
    <mergeCell ref="C29:H29"/>
    <mergeCell ref="C30:H30"/>
    <mergeCell ref="A1:J5"/>
    <mergeCell ref="D13:H13"/>
    <mergeCell ref="D10:H10"/>
    <mergeCell ref="D20:H20"/>
    <mergeCell ref="D21:H21"/>
    <mergeCell ref="C16:C20"/>
    <mergeCell ref="C28:H28"/>
    <mergeCell ref="C22:H23"/>
    <mergeCell ref="C25:I27"/>
  </mergeCells>
  <hyperlinks>
    <hyperlink ref="I28" location="'PlanAcciónInst_FUGA 2023'!A1" display="VER" xr:uid="{0C70A5BB-AEDB-4B55-8A6B-354D8555838D}"/>
    <hyperlink ref="I29" location="'Plan de acción ppto 2023'!A1" display="VER" xr:uid="{5C1771FD-0109-496A-88AC-C750A371D38F}"/>
    <hyperlink ref="I30" location="'PLANES FUGA DECRETO 612 Y OTROS'!A1" display="VER" xr:uid="{625F1DA2-640E-4B39-947E-382D664CA207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141B-1456-4E68-84AE-5EC1DFB53C07}">
  <dimension ref="A1:AG100"/>
  <sheetViews>
    <sheetView tabSelected="1" topLeftCell="A15" zoomScale="57" zoomScaleNormal="57" zoomScalePageLayoutView="71" workbookViewId="0">
      <pane ySplit="3" topLeftCell="A18" activePane="bottomLeft" state="frozen"/>
      <selection activeCell="K15" sqref="K15"/>
      <selection pane="bottomLeft" activeCell="C26" sqref="C26"/>
    </sheetView>
  </sheetViews>
  <sheetFormatPr baseColWidth="10" defaultColWidth="11.5" defaultRowHeight="16" x14ac:dyDescent="0.2"/>
  <cols>
    <col min="1" max="1" width="5.5" style="16" customWidth="1"/>
    <col min="2" max="2" width="59.5" style="9" customWidth="1"/>
    <col min="3" max="3" width="66.5" style="9" customWidth="1"/>
    <col min="4" max="4" width="39.5" style="17" customWidth="1"/>
    <col min="5" max="5" width="69.83203125" style="9" customWidth="1"/>
    <col min="6" max="6" width="11.5" style="9" customWidth="1"/>
    <col min="7" max="7" width="59.5" style="18" customWidth="1"/>
    <col min="8" max="8" width="9.5" style="19" customWidth="1"/>
    <col min="9" max="9" width="29.5" style="9" customWidth="1"/>
    <col min="10" max="10" width="18.1640625" style="16" customWidth="1"/>
    <col min="11" max="11" width="31" style="16" customWidth="1"/>
    <col min="12" max="12" width="5.33203125" style="56" customWidth="1"/>
    <col min="13" max="13" width="32.1640625" style="17" customWidth="1"/>
    <col min="14" max="14" width="16.83203125" style="17" customWidth="1"/>
    <col min="15" max="15" width="16.83203125" style="118" customWidth="1"/>
    <col min="16" max="16" width="20.5" style="9" customWidth="1"/>
    <col min="17" max="17" width="22.5" style="219" customWidth="1"/>
    <col min="18" max="18" width="24.1640625" style="219" customWidth="1"/>
    <col min="19" max="24" width="18" style="9" customWidth="1"/>
    <col min="25" max="25" width="22.5" style="9" customWidth="1"/>
    <col min="26" max="26" width="24.1640625" style="9" customWidth="1"/>
    <col min="27" max="27" width="22.5" style="9" customWidth="1"/>
    <col min="28" max="28" width="24.1640625" style="9" customWidth="1"/>
    <col min="29" max="29" width="22.5" style="9" customWidth="1"/>
    <col min="30" max="31" width="24.1640625" style="9" customWidth="1"/>
    <col min="32" max="32" width="80.6640625" style="9" customWidth="1"/>
    <col min="33" max="33" width="42.33203125" style="9" customWidth="1"/>
    <col min="34" max="16384" width="11.5" style="9"/>
  </cols>
  <sheetData>
    <row r="1" spans="1:33" customFormat="1" ht="28.25" customHeight="1" x14ac:dyDescent="0.15">
      <c r="A1" s="145" t="s">
        <v>218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33" customFormat="1" ht="28.25" customHeight="1" x14ac:dyDescent="0.1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1:33" customFormat="1" ht="28.25" customHeight="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</row>
    <row r="4" spans="1:33" customFormat="1" ht="28.25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3" customFormat="1" ht="28.2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33" ht="60.75" customHeight="1" x14ac:dyDescent="0.25">
      <c r="A6" s="4"/>
      <c r="B6" s="5" t="s">
        <v>2</v>
      </c>
      <c r="C6" s="8" t="s">
        <v>3</v>
      </c>
      <c r="D6" s="8"/>
      <c r="E6" s="8"/>
      <c r="F6" s="8"/>
      <c r="G6" s="6"/>
      <c r="H6" s="7"/>
      <c r="I6" s="59" t="s">
        <v>4</v>
      </c>
      <c r="J6" s="8" t="s">
        <v>5</v>
      </c>
      <c r="K6" s="8"/>
      <c r="L6" s="27"/>
      <c r="M6" s="8"/>
      <c r="N6" s="8"/>
      <c r="O6" s="8"/>
      <c r="P6" s="8"/>
      <c r="Q6" s="8"/>
      <c r="R6" s="8"/>
      <c r="S6" s="11" t="s">
        <v>6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8"/>
    </row>
    <row r="7" spans="1:33" ht="18.75" customHeight="1" x14ac:dyDescent="0.2">
      <c r="A7" s="4"/>
      <c r="C7" s="19"/>
      <c r="D7" s="19"/>
      <c r="E7" s="19"/>
      <c r="F7" s="19"/>
      <c r="G7" s="19"/>
      <c r="H7" s="7"/>
      <c r="I7" s="59"/>
      <c r="J7" s="11" t="s">
        <v>7</v>
      </c>
      <c r="K7" s="11"/>
      <c r="L7" s="27"/>
      <c r="M7" s="11"/>
      <c r="N7" s="11"/>
      <c r="O7" s="11"/>
      <c r="P7" s="11"/>
      <c r="Q7" s="8"/>
      <c r="R7" s="8"/>
      <c r="S7" s="11" t="s">
        <v>8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8"/>
    </row>
    <row r="8" spans="1:33" ht="61.25" customHeight="1" x14ac:dyDescent="0.25">
      <c r="A8" s="4"/>
      <c r="B8" s="5" t="s">
        <v>9</v>
      </c>
      <c r="C8" s="11" t="s">
        <v>10</v>
      </c>
      <c r="D8" s="11"/>
      <c r="E8" s="11"/>
      <c r="F8" s="11"/>
      <c r="G8" s="10"/>
      <c r="H8" s="7"/>
      <c r="I8" s="59"/>
      <c r="J8" s="8" t="s">
        <v>11</v>
      </c>
      <c r="K8" s="8"/>
      <c r="L8" s="27"/>
      <c r="M8" s="8"/>
      <c r="N8" s="8"/>
      <c r="O8" s="8"/>
      <c r="P8" s="8"/>
      <c r="Q8" s="8"/>
      <c r="R8" s="8"/>
      <c r="S8" s="11" t="s">
        <v>12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8"/>
    </row>
    <row r="9" spans="1:33" ht="18.75" customHeight="1" x14ac:dyDescent="0.2">
      <c r="A9" s="4"/>
      <c r="C9" s="19"/>
      <c r="D9" s="19"/>
      <c r="E9" s="19"/>
      <c r="F9" s="19"/>
      <c r="G9" s="19"/>
      <c r="H9" s="7"/>
      <c r="I9" s="59"/>
      <c r="J9" s="8" t="s">
        <v>13</v>
      </c>
      <c r="K9" s="8"/>
      <c r="L9" s="27"/>
      <c r="M9" s="8"/>
      <c r="N9" s="8"/>
      <c r="O9" s="8"/>
      <c r="P9" s="8"/>
      <c r="Q9" s="8"/>
      <c r="R9" s="8"/>
      <c r="S9" s="11" t="s">
        <v>14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8"/>
    </row>
    <row r="10" spans="1:33" ht="58.5" customHeight="1" x14ac:dyDescent="0.2">
      <c r="A10" s="4"/>
      <c r="B10" s="5" t="s">
        <v>15</v>
      </c>
      <c r="C10" s="11" t="s">
        <v>16</v>
      </c>
      <c r="D10" s="11"/>
      <c r="E10" s="11"/>
      <c r="F10" s="11"/>
      <c r="G10" s="8"/>
      <c r="H10" s="7"/>
      <c r="I10" s="59"/>
      <c r="J10" s="8" t="s">
        <v>17</v>
      </c>
      <c r="K10" s="8"/>
      <c r="L10" s="27"/>
      <c r="M10" s="8"/>
      <c r="N10" s="8"/>
      <c r="O10" s="8"/>
      <c r="P10" s="8"/>
      <c r="Q10" s="8"/>
      <c r="R10" s="8"/>
      <c r="S10" s="11" t="s">
        <v>18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8"/>
    </row>
    <row r="11" spans="1:33" ht="18.75" customHeight="1" x14ac:dyDescent="0.2">
      <c r="A11" s="4"/>
      <c r="D11" s="9"/>
      <c r="G11" s="8"/>
      <c r="H11" s="7"/>
      <c r="I11" s="59"/>
      <c r="J11" s="8" t="s">
        <v>19</v>
      </c>
      <c r="K11" s="8"/>
      <c r="L11" s="27"/>
      <c r="M11" s="8"/>
      <c r="N11" s="8"/>
      <c r="O11" s="8"/>
      <c r="P11" s="8"/>
      <c r="Q11" s="8"/>
      <c r="R11" s="8"/>
      <c r="S11" s="11" t="s">
        <v>20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8"/>
    </row>
    <row r="12" spans="1:33" ht="61.25" customHeight="1" x14ac:dyDescent="0.2">
      <c r="A12" s="4"/>
      <c r="B12" s="5" t="s">
        <v>21</v>
      </c>
      <c r="C12" s="11" t="s">
        <v>22</v>
      </c>
      <c r="D12" s="11"/>
      <c r="E12" s="11"/>
      <c r="F12" s="11"/>
      <c r="G12" s="11"/>
      <c r="H12" s="7"/>
      <c r="I12" s="59"/>
      <c r="J12" s="8" t="s">
        <v>23</v>
      </c>
      <c r="K12" s="8"/>
      <c r="L12" s="27"/>
      <c r="M12" s="8"/>
      <c r="N12" s="8"/>
      <c r="O12" s="8"/>
      <c r="P12" s="8"/>
      <c r="Q12" s="8"/>
      <c r="R12" s="8"/>
      <c r="S12" s="11" t="s">
        <v>24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8"/>
    </row>
    <row r="13" spans="1:33" ht="19" x14ac:dyDescent="0.25">
      <c r="A13" s="4"/>
      <c r="B13" s="5"/>
      <c r="C13" s="5"/>
      <c r="D13" s="12"/>
      <c r="E13" s="5"/>
      <c r="F13" s="6"/>
      <c r="G13" s="10"/>
      <c r="H13" s="13"/>
      <c r="I13" s="6"/>
      <c r="J13" s="14"/>
      <c r="K13" s="14"/>
      <c r="L13" s="55"/>
      <c r="M13" s="15"/>
      <c r="N13" s="15"/>
      <c r="O13" s="6"/>
      <c r="P13" s="6"/>
      <c r="S13" s="6"/>
      <c r="T13" s="6"/>
      <c r="U13" s="6"/>
      <c r="V13" s="6"/>
      <c r="W13" s="6"/>
      <c r="X13" s="6"/>
    </row>
    <row r="14" spans="1:33" ht="15.75" customHeight="1" x14ac:dyDescent="0.2">
      <c r="O14" s="9"/>
    </row>
    <row r="15" spans="1:33" s="6" customFormat="1" ht="32" customHeight="1" x14ac:dyDescent="0.25">
      <c r="A15" s="151" t="s">
        <v>25</v>
      </c>
      <c r="B15" s="152"/>
      <c r="C15" s="153"/>
      <c r="D15" s="151" t="s">
        <v>26</v>
      </c>
      <c r="E15" s="152"/>
      <c r="F15" s="154" t="s">
        <v>27</v>
      </c>
      <c r="G15" s="154"/>
      <c r="H15" s="154"/>
      <c r="I15" s="155"/>
      <c r="J15" s="150" t="s">
        <v>28</v>
      </c>
      <c r="K15" s="156"/>
      <c r="L15" s="156"/>
      <c r="M15" s="156"/>
      <c r="N15" s="156"/>
      <c r="O15" s="156"/>
      <c r="P15" s="20"/>
      <c r="Q15" s="233" t="s">
        <v>312</v>
      </c>
      <c r="R15" s="232"/>
      <c r="S15" s="169" t="s">
        <v>311</v>
      </c>
      <c r="T15" s="170"/>
      <c r="U15" s="173" t="s">
        <v>212</v>
      </c>
      <c r="V15" s="174"/>
      <c r="W15" s="177" t="s">
        <v>213</v>
      </c>
      <c r="X15" s="178"/>
      <c r="Y15" s="181" t="s">
        <v>214</v>
      </c>
      <c r="Z15" s="182"/>
      <c r="AA15" s="241" t="s">
        <v>313</v>
      </c>
      <c r="AB15" s="242"/>
      <c r="AC15" s="250" t="s">
        <v>314</v>
      </c>
      <c r="AD15" s="251"/>
      <c r="AE15" s="182"/>
      <c r="AF15" s="166" t="s">
        <v>29</v>
      </c>
      <c r="AG15" s="206" t="s">
        <v>288</v>
      </c>
    </row>
    <row r="16" spans="1:33" s="14" customFormat="1" ht="30" customHeight="1" x14ac:dyDescent="0.15">
      <c r="A16" s="157" t="s">
        <v>30</v>
      </c>
      <c r="B16" s="158"/>
      <c r="C16" s="161" t="s">
        <v>31</v>
      </c>
      <c r="D16" s="161" t="s">
        <v>32</v>
      </c>
      <c r="E16" s="161" t="s">
        <v>33</v>
      </c>
      <c r="F16" s="163" t="s">
        <v>34</v>
      </c>
      <c r="G16" s="154"/>
      <c r="H16" s="154"/>
      <c r="I16" s="155"/>
      <c r="J16" s="146" t="s">
        <v>35</v>
      </c>
      <c r="K16" s="146" t="s">
        <v>36</v>
      </c>
      <c r="L16" s="148" t="s">
        <v>37</v>
      </c>
      <c r="M16" s="149"/>
      <c r="N16" s="20"/>
      <c r="O16" s="150" t="s">
        <v>38</v>
      </c>
      <c r="P16" s="20"/>
      <c r="Q16" s="231"/>
      <c r="R16" s="230"/>
      <c r="S16" s="171"/>
      <c r="T16" s="172"/>
      <c r="U16" s="175"/>
      <c r="V16" s="176"/>
      <c r="W16" s="179"/>
      <c r="X16" s="180"/>
      <c r="Y16" s="183"/>
      <c r="Z16" s="184"/>
      <c r="AA16" s="243"/>
      <c r="AB16" s="244"/>
      <c r="AC16" s="252"/>
      <c r="AD16" s="253"/>
      <c r="AE16" s="234"/>
      <c r="AF16" s="167"/>
      <c r="AG16" s="207"/>
    </row>
    <row r="17" spans="1:33" s="27" customFormat="1" ht="38" customHeight="1" x14ac:dyDescent="0.15">
      <c r="A17" s="159"/>
      <c r="B17" s="160"/>
      <c r="C17" s="162"/>
      <c r="D17" s="162"/>
      <c r="E17" s="162"/>
      <c r="F17" s="21" t="s">
        <v>35</v>
      </c>
      <c r="G17" s="21" t="s">
        <v>39</v>
      </c>
      <c r="H17" s="21" t="s">
        <v>40</v>
      </c>
      <c r="I17" s="21" t="s">
        <v>38</v>
      </c>
      <c r="J17" s="147"/>
      <c r="K17" s="147"/>
      <c r="L17" s="57" t="s">
        <v>35</v>
      </c>
      <c r="M17" s="22" t="s">
        <v>41</v>
      </c>
      <c r="N17" s="131" t="s">
        <v>42</v>
      </c>
      <c r="O17" s="131" t="s">
        <v>211</v>
      </c>
      <c r="P17" s="131" t="s">
        <v>43</v>
      </c>
      <c r="Q17" s="26" t="s">
        <v>44</v>
      </c>
      <c r="R17" s="26" t="s">
        <v>45</v>
      </c>
      <c r="S17" s="23" t="s">
        <v>44</v>
      </c>
      <c r="T17" s="23" t="s">
        <v>45</v>
      </c>
      <c r="U17" s="24" t="s">
        <v>44</v>
      </c>
      <c r="V17" s="24" t="s">
        <v>45</v>
      </c>
      <c r="W17" s="25" t="s">
        <v>44</v>
      </c>
      <c r="X17" s="25" t="s">
        <v>45</v>
      </c>
      <c r="Y17" s="26" t="s">
        <v>44</v>
      </c>
      <c r="Z17" s="26" t="s">
        <v>45</v>
      </c>
      <c r="AA17" s="245" t="s">
        <v>44</v>
      </c>
      <c r="AB17" s="245" t="s">
        <v>45</v>
      </c>
      <c r="AC17" s="254" t="s">
        <v>44</v>
      </c>
      <c r="AD17" s="254" t="s">
        <v>45</v>
      </c>
      <c r="AE17" s="235"/>
      <c r="AF17" s="168"/>
      <c r="AG17" s="208"/>
    </row>
    <row r="18" spans="1:33" s="27" customFormat="1" ht="102" x14ac:dyDescent="0.15">
      <c r="A18" s="28">
        <v>1</v>
      </c>
      <c r="B18" s="29" t="s">
        <v>46</v>
      </c>
      <c r="C18" s="30" t="s">
        <v>47</v>
      </c>
      <c r="D18" s="30" t="s">
        <v>48</v>
      </c>
      <c r="E18" s="31" t="s">
        <v>49</v>
      </c>
      <c r="F18" s="93">
        <v>155</v>
      </c>
      <c r="G18" s="30" t="s">
        <v>50</v>
      </c>
      <c r="H18" s="39">
        <v>1</v>
      </c>
      <c r="I18" s="30" t="s">
        <v>51</v>
      </c>
      <c r="J18" s="28">
        <v>7724</v>
      </c>
      <c r="K18" s="29" t="s">
        <v>52</v>
      </c>
      <c r="L18" s="32">
        <v>1</v>
      </c>
      <c r="M18" s="30" t="s">
        <v>53</v>
      </c>
      <c r="N18" s="39" t="s">
        <v>54</v>
      </c>
      <c r="O18" s="119">
        <v>0.32</v>
      </c>
      <c r="P18" s="39" t="s">
        <v>55</v>
      </c>
      <c r="Q18" s="225">
        <v>0.25</v>
      </c>
      <c r="R18" s="220">
        <v>1</v>
      </c>
      <c r="S18" s="39">
        <v>0.06</v>
      </c>
      <c r="T18" s="193">
        <v>0.16666666666666666</v>
      </c>
      <c r="U18" s="39">
        <v>0.24</v>
      </c>
      <c r="V18" s="193">
        <v>0.75</v>
      </c>
      <c r="W18" s="133">
        <v>0.28999999999999998</v>
      </c>
      <c r="X18" s="193">
        <v>0.90624999999999989</v>
      </c>
      <c r="Y18" s="33">
        <v>0.32</v>
      </c>
      <c r="Z18" s="188">
        <f>Y18/O18</f>
        <v>1</v>
      </c>
      <c r="AA18" s="249">
        <v>0.25</v>
      </c>
      <c r="AB18" s="247">
        <v>1</v>
      </c>
      <c r="AC18" s="249">
        <v>1</v>
      </c>
      <c r="AD18" s="247">
        <v>1</v>
      </c>
      <c r="AE18" s="188"/>
      <c r="AF18" s="185"/>
      <c r="AG18" s="201">
        <f>AVERAGE(Z18:Z37)</f>
        <v>1</v>
      </c>
    </row>
    <row r="19" spans="1:33" s="27" customFormat="1" ht="102" x14ac:dyDescent="0.15">
      <c r="A19" s="28">
        <v>1</v>
      </c>
      <c r="B19" s="29" t="s">
        <v>46</v>
      </c>
      <c r="C19" s="30" t="s">
        <v>47</v>
      </c>
      <c r="D19" s="30" t="s">
        <v>48</v>
      </c>
      <c r="E19" s="31" t="s">
        <v>49</v>
      </c>
      <c r="F19" s="93">
        <v>155</v>
      </c>
      <c r="G19" s="30" t="s">
        <v>50</v>
      </c>
      <c r="H19" s="39">
        <v>1</v>
      </c>
      <c r="I19" s="30" t="s">
        <v>51</v>
      </c>
      <c r="J19" s="28">
        <v>7724</v>
      </c>
      <c r="K19" s="29" t="s">
        <v>52</v>
      </c>
      <c r="L19" s="32">
        <v>1</v>
      </c>
      <c r="M19" s="30" t="s">
        <v>53</v>
      </c>
      <c r="N19" s="39" t="s">
        <v>56</v>
      </c>
      <c r="O19" s="120">
        <v>208</v>
      </c>
      <c r="P19" s="39" t="s">
        <v>57</v>
      </c>
      <c r="Q19" s="229">
        <v>390</v>
      </c>
      <c r="R19" s="220">
        <v>1</v>
      </c>
      <c r="S19" s="134">
        <v>192</v>
      </c>
      <c r="T19" s="193">
        <v>0.94117647058823528</v>
      </c>
      <c r="U19" s="134">
        <v>192</v>
      </c>
      <c r="V19" s="193">
        <v>0.94117647058823528</v>
      </c>
      <c r="W19" s="135">
        <v>192</v>
      </c>
      <c r="X19" s="193">
        <v>0.92753623188405798</v>
      </c>
      <c r="Y19" s="34">
        <v>208</v>
      </c>
      <c r="Z19" s="188">
        <f>Y19/O19</f>
        <v>1</v>
      </c>
      <c r="AA19" s="248">
        <v>194</v>
      </c>
      <c r="AB19" s="247">
        <v>0.45329999999999998</v>
      </c>
      <c r="AC19" s="248">
        <v>1097</v>
      </c>
      <c r="AD19" s="247">
        <v>0.82430000000000003</v>
      </c>
      <c r="AE19" s="188"/>
      <c r="AF19" s="185"/>
      <c r="AG19" s="202"/>
    </row>
    <row r="20" spans="1:33" s="27" customFormat="1" ht="68" x14ac:dyDescent="0.15">
      <c r="A20" s="28">
        <v>1</v>
      </c>
      <c r="B20" s="29" t="s">
        <v>46</v>
      </c>
      <c r="C20" s="30" t="s">
        <v>47</v>
      </c>
      <c r="D20" s="30" t="s">
        <v>48</v>
      </c>
      <c r="E20" s="31" t="s">
        <v>49</v>
      </c>
      <c r="F20" s="93">
        <v>155</v>
      </c>
      <c r="G20" s="30" t="s">
        <v>50</v>
      </c>
      <c r="H20" s="39">
        <v>1</v>
      </c>
      <c r="I20" s="30" t="s">
        <v>51</v>
      </c>
      <c r="J20" s="28">
        <v>7724</v>
      </c>
      <c r="K20" s="29" t="s">
        <v>52</v>
      </c>
      <c r="L20" s="32">
        <v>2</v>
      </c>
      <c r="M20" s="30" t="s">
        <v>58</v>
      </c>
      <c r="N20" s="39" t="s">
        <v>54</v>
      </c>
      <c r="O20" s="121">
        <v>0.33</v>
      </c>
      <c r="P20" s="39" t="s">
        <v>59</v>
      </c>
      <c r="Q20" s="225">
        <v>0.3</v>
      </c>
      <c r="R20" s="220">
        <v>1</v>
      </c>
      <c r="S20" s="39">
        <v>0.01</v>
      </c>
      <c r="T20" s="193">
        <v>3.0303030303030304E-2</v>
      </c>
      <c r="U20" s="39">
        <v>7.0000000000000007E-2</v>
      </c>
      <c r="V20" s="193">
        <v>0.21212121212121213</v>
      </c>
      <c r="W20" s="39">
        <v>0.13</v>
      </c>
      <c r="X20" s="193">
        <v>0.39393939393939392</v>
      </c>
      <c r="Y20" s="33">
        <v>0.33</v>
      </c>
      <c r="Z20" s="188">
        <f>Y20/O20</f>
        <v>1</v>
      </c>
      <c r="AA20" s="249">
        <v>0.1</v>
      </c>
      <c r="AB20" s="247">
        <v>1</v>
      </c>
      <c r="AC20" s="249">
        <v>1</v>
      </c>
      <c r="AD20" s="247">
        <v>1</v>
      </c>
      <c r="AE20" s="188"/>
      <c r="AF20" s="185"/>
      <c r="AG20" s="202"/>
    </row>
    <row r="21" spans="1:33" s="27" customFormat="1" ht="68" x14ac:dyDescent="0.15">
      <c r="A21" s="28">
        <v>1</v>
      </c>
      <c r="B21" s="29" t="s">
        <v>46</v>
      </c>
      <c r="C21" s="30" t="s">
        <v>47</v>
      </c>
      <c r="D21" s="30" t="s">
        <v>48</v>
      </c>
      <c r="E21" s="31" t="s">
        <v>49</v>
      </c>
      <c r="F21" s="93">
        <v>155</v>
      </c>
      <c r="G21" s="30" t="s">
        <v>50</v>
      </c>
      <c r="H21" s="39">
        <v>1</v>
      </c>
      <c r="I21" s="30" t="s">
        <v>51</v>
      </c>
      <c r="J21" s="28">
        <v>7724</v>
      </c>
      <c r="K21" s="29" t="s">
        <v>52</v>
      </c>
      <c r="L21" s="32">
        <v>2</v>
      </c>
      <c r="M21" s="30" t="s">
        <v>58</v>
      </c>
      <c r="N21" s="39" t="s">
        <v>56</v>
      </c>
      <c r="O21" s="120">
        <v>20</v>
      </c>
      <c r="P21" s="39" t="s">
        <v>57</v>
      </c>
      <c r="Q21" s="229">
        <v>99</v>
      </c>
      <c r="R21" s="220">
        <v>1</v>
      </c>
      <c r="S21" s="136">
        <v>16</v>
      </c>
      <c r="T21" s="193">
        <v>0.88888888888888884</v>
      </c>
      <c r="U21" s="136">
        <v>14</v>
      </c>
      <c r="V21" s="193">
        <v>0.77777777777777779</v>
      </c>
      <c r="W21" s="137">
        <v>16</v>
      </c>
      <c r="X21" s="193">
        <v>1</v>
      </c>
      <c r="Y21" s="34">
        <v>20</v>
      </c>
      <c r="Z21" s="188">
        <f>Y21/O21</f>
        <v>1</v>
      </c>
      <c r="AA21" s="248">
        <v>9</v>
      </c>
      <c r="AB21" s="247">
        <v>0.1578</v>
      </c>
      <c r="AC21" s="248">
        <v>253</v>
      </c>
      <c r="AD21" s="247">
        <v>0.84530000000000005</v>
      </c>
      <c r="AE21" s="188"/>
      <c r="AF21" s="185"/>
      <c r="AG21" s="202"/>
    </row>
    <row r="22" spans="1:33" s="27" customFormat="1" ht="68" x14ac:dyDescent="0.15">
      <c r="A22" s="28">
        <v>1</v>
      </c>
      <c r="B22" s="29" t="s">
        <v>46</v>
      </c>
      <c r="C22" s="30" t="s">
        <v>47</v>
      </c>
      <c r="D22" s="30" t="s">
        <v>48</v>
      </c>
      <c r="E22" s="31" t="s">
        <v>49</v>
      </c>
      <c r="F22" s="93">
        <v>155</v>
      </c>
      <c r="G22" s="30" t="s">
        <v>50</v>
      </c>
      <c r="H22" s="39">
        <v>1</v>
      </c>
      <c r="I22" s="30" t="s">
        <v>51</v>
      </c>
      <c r="J22" s="28">
        <v>7724</v>
      </c>
      <c r="K22" s="29" t="s">
        <v>52</v>
      </c>
      <c r="L22" s="32">
        <v>3</v>
      </c>
      <c r="M22" s="30" t="s">
        <v>60</v>
      </c>
      <c r="N22" s="39" t="s">
        <v>54</v>
      </c>
      <c r="O22" s="121">
        <v>10</v>
      </c>
      <c r="P22" s="39" t="s">
        <v>61</v>
      </c>
      <c r="Q22" s="220">
        <v>3.6200000000000003E-2</v>
      </c>
      <c r="R22" s="220">
        <v>0.85781990521327023</v>
      </c>
      <c r="S22" s="132">
        <v>1.9300000000000001E-2</v>
      </c>
      <c r="T22" s="193">
        <v>6.4333333333333332E-4</v>
      </c>
      <c r="U22" s="132">
        <v>0.03</v>
      </c>
      <c r="V22" s="193">
        <v>1.5E-3</v>
      </c>
      <c r="W22" s="104">
        <v>3</v>
      </c>
      <c r="X22" s="193">
        <v>0.3</v>
      </c>
      <c r="Y22" s="33">
        <v>10</v>
      </c>
      <c r="Z22" s="188">
        <f>Y22/O22</f>
        <v>1</v>
      </c>
      <c r="AA22" s="249">
        <v>15.62</v>
      </c>
      <c r="AB22" s="255">
        <v>0.24629999999999999</v>
      </c>
      <c r="AC22" s="249">
        <v>52.21</v>
      </c>
      <c r="AD22" s="247">
        <v>0.52210000000000001</v>
      </c>
      <c r="AE22" s="188"/>
      <c r="AF22" s="185"/>
      <c r="AG22" s="202"/>
    </row>
    <row r="23" spans="1:33" s="27" customFormat="1" ht="68" x14ac:dyDescent="0.15">
      <c r="A23" s="28">
        <v>1</v>
      </c>
      <c r="B23" s="29" t="s">
        <v>46</v>
      </c>
      <c r="C23" s="30" t="s">
        <v>47</v>
      </c>
      <c r="D23" s="30" t="s">
        <v>48</v>
      </c>
      <c r="E23" s="31" t="s">
        <v>49</v>
      </c>
      <c r="F23" s="93">
        <v>155</v>
      </c>
      <c r="G23" s="30" t="s">
        <v>50</v>
      </c>
      <c r="H23" s="39">
        <v>1</v>
      </c>
      <c r="I23" s="30" t="s">
        <v>51</v>
      </c>
      <c r="J23" s="28">
        <v>7724</v>
      </c>
      <c r="K23" s="29" t="s">
        <v>52</v>
      </c>
      <c r="L23" s="32">
        <v>3</v>
      </c>
      <c r="M23" s="30" t="s">
        <v>60</v>
      </c>
      <c r="N23" s="39" t="s">
        <v>56</v>
      </c>
      <c r="O23" s="120">
        <v>545</v>
      </c>
      <c r="P23" s="39" t="s">
        <v>57</v>
      </c>
      <c r="Q23" s="229">
        <v>3236</v>
      </c>
      <c r="R23" s="220">
        <v>1</v>
      </c>
      <c r="S23" s="136">
        <v>534</v>
      </c>
      <c r="T23" s="193">
        <v>0.42995169082125606</v>
      </c>
      <c r="U23" s="136">
        <v>552</v>
      </c>
      <c r="V23" s="193">
        <v>0.44444444444444442</v>
      </c>
      <c r="W23" s="137">
        <v>536</v>
      </c>
      <c r="X23" s="193">
        <v>0.43190975020145045</v>
      </c>
      <c r="Y23" s="34">
        <v>545</v>
      </c>
      <c r="Z23" s="188">
        <f>Y23/O23</f>
        <v>1</v>
      </c>
      <c r="AA23" s="248">
        <v>422</v>
      </c>
      <c r="AB23" s="247">
        <v>0.23069999999999999</v>
      </c>
      <c r="AC23" s="248">
        <v>4588</v>
      </c>
      <c r="AD23" s="247">
        <v>0.68559999999999999</v>
      </c>
      <c r="AE23" s="188"/>
      <c r="AF23" s="185"/>
      <c r="AG23" s="202"/>
    </row>
    <row r="24" spans="1:33" s="27" customFormat="1" ht="68" x14ac:dyDescent="0.15">
      <c r="A24" s="36">
        <v>1</v>
      </c>
      <c r="B24" s="29" t="s">
        <v>62</v>
      </c>
      <c r="C24" s="30" t="s">
        <v>63</v>
      </c>
      <c r="D24" s="30" t="s">
        <v>64</v>
      </c>
      <c r="E24" s="30" t="s">
        <v>65</v>
      </c>
      <c r="F24" s="92">
        <v>156</v>
      </c>
      <c r="G24" s="38" t="s">
        <v>66</v>
      </c>
      <c r="H24" s="39">
        <v>1748</v>
      </c>
      <c r="I24" s="30" t="s">
        <v>67</v>
      </c>
      <c r="J24" s="28">
        <v>7682</v>
      </c>
      <c r="K24" s="29" t="s">
        <v>68</v>
      </c>
      <c r="L24" s="32">
        <v>3</v>
      </c>
      <c r="M24" s="30" t="s">
        <v>69</v>
      </c>
      <c r="N24" s="39" t="s">
        <v>54</v>
      </c>
      <c r="O24" s="122">
        <v>1</v>
      </c>
      <c r="P24" s="39" t="s">
        <v>70</v>
      </c>
      <c r="Q24" s="225">
        <v>1</v>
      </c>
      <c r="R24" s="220">
        <v>1</v>
      </c>
      <c r="S24" s="39">
        <v>0.18</v>
      </c>
      <c r="T24" s="193">
        <v>0.18</v>
      </c>
      <c r="U24" s="39">
        <v>0.51</v>
      </c>
      <c r="V24" s="193">
        <v>0.51</v>
      </c>
      <c r="W24" s="39">
        <v>0.88</v>
      </c>
      <c r="X24" s="193">
        <v>0.88</v>
      </c>
      <c r="Y24" s="33">
        <v>1</v>
      </c>
      <c r="Z24" s="188">
        <f>Y24/O24</f>
        <v>1</v>
      </c>
      <c r="AA24" s="249">
        <v>0.5</v>
      </c>
      <c r="AB24" s="247">
        <v>1</v>
      </c>
      <c r="AC24" s="249">
        <v>4</v>
      </c>
      <c r="AD24" s="247">
        <v>1</v>
      </c>
      <c r="AE24" s="188"/>
      <c r="AF24" s="185"/>
      <c r="AG24" s="202"/>
    </row>
    <row r="25" spans="1:33" s="27" customFormat="1" ht="68" x14ac:dyDescent="0.15">
      <c r="A25" s="36">
        <v>1</v>
      </c>
      <c r="B25" s="29" t="s">
        <v>62</v>
      </c>
      <c r="C25" s="30" t="s">
        <v>63</v>
      </c>
      <c r="D25" s="30" t="s">
        <v>64</v>
      </c>
      <c r="E25" s="30" t="s">
        <v>65</v>
      </c>
      <c r="F25" s="92">
        <v>156</v>
      </c>
      <c r="G25" s="38" t="s">
        <v>66</v>
      </c>
      <c r="H25" s="39">
        <v>1748</v>
      </c>
      <c r="I25" s="30" t="s">
        <v>67</v>
      </c>
      <c r="J25" s="28">
        <v>7682</v>
      </c>
      <c r="K25" s="29" t="s">
        <v>68</v>
      </c>
      <c r="L25" s="32">
        <v>3</v>
      </c>
      <c r="M25" s="30" t="s">
        <v>69</v>
      </c>
      <c r="N25" s="39" t="s">
        <v>56</v>
      </c>
      <c r="O25" s="120">
        <v>176</v>
      </c>
      <c r="P25" s="39" t="s">
        <v>57</v>
      </c>
      <c r="Q25" s="229">
        <v>298</v>
      </c>
      <c r="R25" s="220">
        <v>1</v>
      </c>
      <c r="S25" s="136">
        <v>128</v>
      </c>
      <c r="T25" s="193">
        <v>0.72727272727272729</v>
      </c>
      <c r="U25" s="136">
        <v>176</v>
      </c>
      <c r="V25" s="193">
        <v>1</v>
      </c>
      <c r="W25" s="137">
        <v>176</v>
      </c>
      <c r="X25" s="193">
        <v>1</v>
      </c>
      <c r="Y25" s="34">
        <v>176</v>
      </c>
      <c r="Z25" s="188">
        <f>Y25/O25</f>
        <v>1</v>
      </c>
      <c r="AA25" s="248">
        <v>62</v>
      </c>
      <c r="AB25" s="247">
        <v>0.32929999999999998</v>
      </c>
      <c r="AC25" s="248">
        <v>759</v>
      </c>
      <c r="AD25" s="247">
        <v>0.85650000000000004</v>
      </c>
      <c r="AE25" s="188"/>
      <c r="AF25" s="185"/>
      <c r="AG25" s="202"/>
    </row>
    <row r="26" spans="1:33" s="27" customFormat="1" ht="85" x14ac:dyDescent="0.15">
      <c r="A26" s="36">
        <v>1</v>
      </c>
      <c r="B26" s="29" t="s">
        <v>62</v>
      </c>
      <c r="C26" s="30" t="s">
        <v>63</v>
      </c>
      <c r="D26" s="30" t="s">
        <v>64</v>
      </c>
      <c r="E26" s="30" t="s">
        <v>65</v>
      </c>
      <c r="F26" s="92">
        <v>156</v>
      </c>
      <c r="G26" s="38" t="s">
        <v>66</v>
      </c>
      <c r="H26" s="39">
        <v>1748</v>
      </c>
      <c r="I26" s="30" t="s">
        <v>67</v>
      </c>
      <c r="J26" s="28">
        <v>7682</v>
      </c>
      <c r="K26" s="29" t="s">
        <v>68</v>
      </c>
      <c r="L26" s="32">
        <v>4</v>
      </c>
      <c r="M26" s="30" t="s">
        <v>71</v>
      </c>
      <c r="N26" s="39" t="s">
        <v>54</v>
      </c>
      <c r="O26" s="122">
        <v>1</v>
      </c>
      <c r="P26" s="39" t="s">
        <v>72</v>
      </c>
      <c r="Q26" s="225">
        <v>1</v>
      </c>
      <c r="R26" s="220">
        <v>1</v>
      </c>
      <c r="S26" s="39">
        <v>0.13</v>
      </c>
      <c r="T26" s="193">
        <v>0.13</v>
      </c>
      <c r="U26" s="39">
        <v>0.53</v>
      </c>
      <c r="V26" s="193">
        <v>0.53</v>
      </c>
      <c r="W26" s="39">
        <v>1</v>
      </c>
      <c r="X26" s="193">
        <v>1</v>
      </c>
      <c r="Y26" s="33">
        <v>1</v>
      </c>
      <c r="Z26" s="188">
        <f>Y26/O26</f>
        <v>1</v>
      </c>
      <c r="AA26" s="249">
        <v>0.5</v>
      </c>
      <c r="AB26" s="247">
        <v>1</v>
      </c>
      <c r="AC26" s="249">
        <v>4</v>
      </c>
      <c r="AD26" s="247">
        <v>1</v>
      </c>
      <c r="AE26" s="188"/>
      <c r="AF26" s="185"/>
      <c r="AG26" s="202"/>
    </row>
    <row r="27" spans="1:33" s="27" customFormat="1" ht="85" x14ac:dyDescent="0.15">
      <c r="A27" s="36">
        <v>1</v>
      </c>
      <c r="B27" s="29" t="s">
        <v>62</v>
      </c>
      <c r="C27" s="30" t="s">
        <v>63</v>
      </c>
      <c r="D27" s="30" t="s">
        <v>64</v>
      </c>
      <c r="E27" s="30" t="s">
        <v>65</v>
      </c>
      <c r="F27" s="92">
        <v>156</v>
      </c>
      <c r="G27" s="38" t="s">
        <v>66</v>
      </c>
      <c r="H27" s="39">
        <v>1748</v>
      </c>
      <c r="I27" s="30" t="s">
        <v>67</v>
      </c>
      <c r="J27" s="28">
        <v>7682</v>
      </c>
      <c r="K27" s="29" t="s">
        <v>68</v>
      </c>
      <c r="L27" s="32">
        <v>4</v>
      </c>
      <c r="M27" s="30" t="s">
        <v>71</v>
      </c>
      <c r="N27" s="39" t="s">
        <v>56</v>
      </c>
      <c r="O27" s="120">
        <v>75</v>
      </c>
      <c r="P27" s="39" t="s">
        <v>57</v>
      </c>
      <c r="Q27" s="229">
        <v>77</v>
      </c>
      <c r="R27" s="220">
        <v>1</v>
      </c>
      <c r="S27" s="136">
        <v>59</v>
      </c>
      <c r="T27" s="193">
        <v>0.68604651162790697</v>
      </c>
      <c r="U27" s="136">
        <v>65</v>
      </c>
      <c r="V27" s="193">
        <v>0.7558139534883721</v>
      </c>
      <c r="W27" s="137">
        <v>75</v>
      </c>
      <c r="X27" s="193">
        <v>0.97402597402597402</v>
      </c>
      <c r="Y27" s="34">
        <v>75</v>
      </c>
      <c r="Z27" s="188">
        <f>Y27/O27</f>
        <v>1</v>
      </c>
      <c r="AA27" s="248">
        <v>22</v>
      </c>
      <c r="AB27" s="247">
        <v>0.32500000000000001</v>
      </c>
      <c r="AC27" s="248">
        <v>254</v>
      </c>
      <c r="AD27" s="247">
        <v>0.84930000000000005</v>
      </c>
      <c r="AE27" s="188"/>
      <c r="AF27" s="185"/>
      <c r="AG27" s="202"/>
    </row>
    <row r="28" spans="1:33" s="27" customFormat="1" ht="68" x14ac:dyDescent="0.15">
      <c r="A28" s="36">
        <v>1</v>
      </c>
      <c r="B28" s="29" t="s">
        <v>62</v>
      </c>
      <c r="C28" s="30" t="s">
        <v>63</v>
      </c>
      <c r="D28" s="30" t="s">
        <v>64</v>
      </c>
      <c r="E28" s="30" t="s">
        <v>65</v>
      </c>
      <c r="F28" s="92">
        <v>149</v>
      </c>
      <c r="G28" s="38" t="s">
        <v>73</v>
      </c>
      <c r="H28" s="39">
        <v>1</v>
      </c>
      <c r="I28" s="30" t="s">
        <v>74</v>
      </c>
      <c r="J28" s="28">
        <v>7682</v>
      </c>
      <c r="K28" s="29" t="s">
        <v>68</v>
      </c>
      <c r="L28" s="32">
        <v>5</v>
      </c>
      <c r="M28" s="30" t="s">
        <v>75</v>
      </c>
      <c r="N28" s="39" t="s">
        <v>54</v>
      </c>
      <c r="O28" s="122">
        <v>1</v>
      </c>
      <c r="P28" s="39" t="s">
        <v>76</v>
      </c>
      <c r="Q28" s="225">
        <v>1</v>
      </c>
      <c r="R28" s="220">
        <v>1</v>
      </c>
      <c r="S28" s="39">
        <v>0.5</v>
      </c>
      <c r="T28" s="193">
        <v>0.5</v>
      </c>
      <c r="U28" s="39">
        <v>0.56000000000000005</v>
      </c>
      <c r="V28" s="193">
        <v>0.56000000000000005</v>
      </c>
      <c r="W28" s="39">
        <v>0.77</v>
      </c>
      <c r="X28" s="193">
        <v>0.77</v>
      </c>
      <c r="Y28" s="33">
        <v>1</v>
      </c>
      <c r="Z28" s="188">
        <f>Y28/O28</f>
        <v>1</v>
      </c>
      <c r="AA28" s="246">
        <v>0.5</v>
      </c>
      <c r="AB28" s="247">
        <v>1</v>
      </c>
      <c r="AC28" s="246">
        <v>4</v>
      </c>
      <c r="AD28" s="247">
        <v>1</v>
      </c>
      <c r="AE28" s="188"/>
      <c r="AF28" s="185"/>
      <c r="AG28" s="202"/>
    </row>
    <row r="29" spans="1:33" s="27" customFormat="1" ht="68" x14ac:dyDescent="0.15">
      <c r="A29" s="36">
        <v>1</v>
      </c>
      <c r="B29" s="29" t="s">
        <v>62</v>
      </c>
      <c r="C29" s="30" t="s">
        <v>63</v>
      </c>
      <c r="D29" s="30" t="s">
        <v>64</v>
      </c>
      <c r="E29" s="30" t="s">
        <v>65</v>
      </c>
      <c r="F29" s="93">
        <v>149</v>
      </c>
      <c r="G29" s="30" t="s">
        <v>73</v>
      </c>
      <c r="H29" s="39">
        <v>1</v>
      </c>
      <c r="I29" s="30" t="s">
        <v>74</v>
      </c>
      <c r="J29" s="28">
        <v>7682</v>
      </c>
      <c r="K29" s="29" t="s">
        <v>68</v>
      </c>
      <c r="L29" s="32">
        <v>5</v>
      </c>
      <c r="M29" s="30" t="s">
        <v>75</v>
      </c>
      <c r="N29" s="39" t="s">
        <v>56</v>
      </c>
      <c r="O29" s="120">
        <v>1228</v>
      </c>
      <c r="P29" s="39" t="s">
        <v>57</v>
      </c>
      <c r="Q29" s="225">
        <v>525</v>
      </c>
      <c r="R29" s="220">
        <v>1</v>
      </c>
      <c r="S29" s="136">
        <v>855</v>
      </c>
      <c r="T29" s="193">
        <v>0.88601036269430056</v>
      </c>
      <c r="U29" s="136">
        <v>941</v>
      </c>
      <c r="V29" s="193">
        <v>0.97512953367875643</v>
      </c>
      <c r="W29" s="137">
        <v>965</v>
      </c>
      <c r="X29" s="193">
        <v>1</v>
      </c>
      <c r="Y29" s="34">
        <v>1228</v>
      </c>
      <c r="Z29" s="188">
        <f>Y29/O29</f>
        <v>1</v>
      </c>
      <c r="AA29" s="248">
        <v>32</v>
      </c>
      <c r="AB29" s="247">
        <v>4.0099999999999997E-2</v>
      </c>
      <c r="AC29" s="248">
        <v>2539</v>
      </c>
      <c r="AD29" s="247">
        <v>0.76900000000000002</v>
      </c>
      <c r="AE29" s="188"/>
      <c r="AF29" s="185"/>
      <c r="AG29" s="202"/>
    </row>
    <row r="30" spans="1:33" s="27" customFormat="1" ht="85" x14ac:dyDescent="0.15">
      <c r="A30" s="36">
        <v>1</v>
      </c>
      <c r="B30" s="29" t="s">
        <v>62</v>
      </c>
      <c r="C30" s="30" t="s">
        <v>63</v>
      </c>
      <c r="D30" s="30" t="s">
        <v>64</v>
      </c>
      <c r="E30" s="30" t="s">
        <v>65</v>
      </c>
      <c r="F30" s="92">
        <v>156</v>
      </c>
      <c r="G30" s="38" t="s">
        <v>66</v>
      </c>
      <c r="H30" s="39">
        <v>1748</v>
      </c>
      <c r="I30" s="30" t="s">
        <v>67</v>
      </c>
      <c r="J30" s="28">
        <v>7682</v>
      </c>
      <c r="K30" s="29" t="s">
        <v>68</v>
      </c>
      <c r="L30" s="32">
        <v>6</v>
      </c>
      <c r="M30" s="30" t="s">
        <v>216</v>
      </c>
      <c r="N30" s="39" t="s">
        <v>54</v>
      </c>
      <c r="O30" s="122">
        <v>128</v>
      </c>
      <c r="P30" s="39" t="s">
        <v>77</v>
      </c>
      <c r="Q30" s="225">
        <v>344</v>
      </c>
      <c r="R30" s="220">
        <v>1</v>
      </c>
      <c r="S30" s="39">
        <v>41</v>
      </c>
      <c r="T30" s="193">
        <v>0.34166666666666667</v>
      </c>
      <c r="U30" s="39">
        <v>55</v>
      </c>
      <c r="V30" s="193">
        <v>0.45833333333333331</v>
      </c>
      <c r="W30" s="39">
        <v>91</v>
      </c>
      <c r="X30" s="193">
        <v>0.7109375</v>
      </c>
      <c r="Y30" s="33">
        <v>128</v>
      </c>
      <c r="Z30" s="188">
        <f>Y30/O30</f>
        <v>1</v>
      </c>
      <c r="AA30" s="249">
        <v>46</v>
      </c>
      <c r="AB30" s="247">
        <v>1</v>
      </c>
      <c r="AC30" s="249">
        <v>818</v>
      </c>
      <c r="AD30" s="247">
        <v>1</v>
      </c>
      <c r="AE30" s="188"/>
      <c r="AF30" s="185"/>
      <c r="AG30" s="202"/>
    </row>
    <row r="31" spans="1:33" s="27" customFormat="1" ht="85" x14ac:dyDescent="0.15">
      <c r="A31" s="36">
        <v>1</v>
      </c>
      <c r="B31" s="29" t="s">
        <v>62</v>
      </c>
      <c r="C31" s="30" t="s">
        <v>63</v>
      </c>
      <c r="D31" s="30" t="s">
        <v>64</v>
      </c>
      <c r="E31" s="30" t="s">
        <v>65</v>
      </c>
      <c r="F31" s="92">
        <v>156</v>
      </c>
      <c r="G31" s="38" t="s">
        <v>66</v>
      </c>
      <c r="H31" s="39"/>
      <c r="I31" s="30"/>
      <c r="J31" s="28">
        <v>7682</v>
      </c>
      <c r="K31" s="29" t="s">
        <v>68</v>
      </c>
      <c r="L31" s="32">
        <v>6</v>
      </c>
      <c r="M31" s="30" t="s">
        <v>216</v>
      </c>
      <c r="N31" s="39" t="s">
        <v>56</v>
      </c>
      <c r="O31" s="120">
        <v>1359</v>
      </c>
      <c r="P31" s="39" t="s">
        <v>57</v>
      </c>
      <c r="Q31" s="229">
        <v>1921</v>
      </c>
      <c r="R31" s="220">
        <v>0.96873424104891581</v>
      </c>
      <c r="S31" s="136">
        <v>963</v>
      </c>
      <c r="T31" s="193">
        <v>0.7612648221343874</v>
      </c>
      <c r="U31" s="136">
        <v>1203</v>
      </c>
      <c r="V31" s="193">
        <v>0.95098814229249007</v>
      </c>
      <c r="W31" s="137">
        <v>1240</v>
      </c>
      <c r="X31" s="193">
        <v>0.9733124018838305</v>
      </c>
      <c r="Y31" s="34">
        <v>1359</v>
      </c>
      <c r="Z31" s="188">
        <f>Y31/O31</f>
        <v>1</v>
      </c>
      <c r="AA31" s="248">
        <v>979</v>
      </c>
      <c r="AB31" s="247">
        <v>0.63060000000000005</v>
      </c>
      <c r="AC31" s="248">
        <v>5734</v>
      </c>
      <c r="AD31" s="247">
        <v>0.90010000000000001</v>
      </c>
      <c r="AE31" s="188"/>
      <c r="AF31" s="185"/>
      <c r="AG31" s="202"/>
    </row>
    <row r="32" spans="1:33" s="27" customFormat="1" ht="99" customHeight="1" x14ac:dyDescent="0.15">
      <c r="A32" s="36">
        <v>1</v>
      </c>
      <c r="B32" s="29" t="s">
        <v>62</v>
      </c>
      <c r="C32" s="30" t="s">
        <v>63</v>
      </c>
      <c r="D32" s="30" t="s">
        <v>64</v>
      </c>
      <c r="E32" s="30" t="s">
        <v>65</v>
      </c>
      <c r="F32" s="92">
        <v>156</v>
      </c>
      <c r="G32" s="38" t="s">
        <v>66</v>
      </c>
      <c r="H32" s="39">
        <v>1748</v>
      </c>
      <c r="I32" s="30" t="s">
        <v>67</v>
      </c>
      <c r="J32" s="28">
        <v>7682</v>
      </c>
      <c r="K32" s="29" t="s">
        <v>68</v>
      </c>
      <c r="L32" s="32">
        <v>7</v>
      </c>
      <c r="M32" s="30" t="s">
        <v>297</v>
      </c>
      <c r="N32" s="39" t="s">
        <v>54</v>
      </c>
      <c r="O32" s="122">
        <v>65</v>
      </c>
      <c r="P32" s="39" t="s">
        <v>193</v>
      </c>
      <c r="Q32" s="225">
        <v>142</v>
      </c>
      <c r="R32" s="220">
        <v>1</v>
      </c>
      <c r="S32" s="39">
        <v>4</v>
      </c>
      <c r="T32" s="193">
        <v>4.7058823529411764E-2</v>
      </c>
      <c r="U32" s="39">
        <v>26</v>
      </c>
      <c r="V32" s="193">
        <v>0.35616438356164382</v>
      </c>
      <c r="W32" s="39">
        <v>40</v>
      </c>
      <c r="X32" s="193">
        <v>0.61538461538461542</v>
      </c>
      <c r="Y32" s="33">
        <v>65</v>
      </c>
      <c r="Z32" s="188">
        <f>Y32/O32</f>
        <v>1</v>
      </c>
      <c r="AA32" s="249">
        <v>18</v>
      </c>
      <c r="AB32" s="247">
        <v>1</v>
      </c>
      <c r="AC32" s="249">
        <v>337</v>
      </c>
      <c r="AD32" s="247">
        <v>1</v>
      </c>
      <c r="AE32" s="188"/>
      <c r="AF32" s="185"/>
      <c r="AG32" s="202"/>
    </row>
    <row r="33" spans="1:33" s="27" customFormat="1" ht="109.5" customHeight="1" x14ac:dyDescent="0.15">
      <c r="A33" s="36">
        <v>1</v>
      </c>
      <c r="B33" s="29" t="s">
        <v>62</v>
      </c>
      <c r="C33" s="30" t="s">
        <v>63</v>
      </c>
      <c r="D33" s="30" t="s">
        <v>64</v>
      </c>
      <c r="E33" s="30" t="s">
        <v>65</v>
      </c>
      <c r="F33" s="93">
        <v>156</v>
      </c>
      <c r="G33" s="30" t="s">
        <v>66</v>
      </c>
      <c r="H33" s="39">
        <v>1748</v>
      </c>
      <c r="I33" s="30" t="s">
        <v>67</v>
      </c>
      <c r="J33" s="28">
        <v>7682</v>
      </c>
      <c r="K33" s="29" t="s">
        <v>68</v>
      </c>
      <c r="L33" s="32">
        <v>7</v>
      </c>
      <c r="M33" s="30" t="s">
        <v>297</v>
      </c>
      <c r="N33" s="39" t="s">
        <v>56</v>
      </c>
      <c r="O33" s="120">
        <v>151</v>
      </c>
      <c r="P33" s="39" t="s">
        <v>57</v>
      </c>
      <c r="Q33" s="229">
        <v>88</v>
      </c>
      <c r="R33" s="220">
        <v>1</v>
      </c>
      <c r="S33" s="136">
        <v>100</v>
      </c>
      <c r="T33" s="193">
        <v>0.59880239520958078</v>
      </c>
      <c r="U33" s="136">
        <v>131</v>
      </c>
      <c r="V33" s="193">
        <v>0.78443113772455086</v>
      </c>
      <c r="W33" s="137">
        <v>151</v>
      </c>
      <c r="X33" s="193">
        <v>0.90419161676646709</v>
      </c>
      <c r="Y33" s="34">
        <v>151</v>
      </c>
      <c r="Z33" s="188">
        <f>Y33/O33</f>
        <v>1</v>
      </c>
      <c r="AA33" s="248">
        <v>32</v>
      </c>
      <c r="AB33" s="247">
        <v>0.216</v>
      </c>
      <c r="AC33" s="248">
        <v>509</v>
      </c>
      <c r="AD33" s="247">
        <v>0.81230000000000002</v>
      </c>
      <c r="AE33" s="188"/>
      <c r="AF33" s="185"/>
      <c r="AG33" s="202"/>
    </row>
    <row r="34" spans="1:33" s="27" customFormat="1" ht="135" customHeight="1" x14ac:dyDescent="0.15">
      <c r="A34" s="36">
        <v>1</v>
      </c>
      <c r="B34" s="29" t="s">
        <v>62</v>
      </c>
      <c r="C34" s="30" t="s">
        <v>78</v>
      </c>
      <c r="D34" s="30" t="s">
        <v>64</v>
      </c>
      <c r="E34" s="30" t="s">
        <v>65</v>
      </c>
      <c r="F34" s="93">
        <v>150</v>
      </c>
      <c r="G34" s="30" t="s">
        <v>79</v>
      </c>
      <c r="H34" s="39">
        <v>2</v>
      </c>
      <c r="I34" s="30" t="s">
        <v>80</v>
      </c>
      <c r="J34" s="28">
        <v>7682</v>
      </c>
      <c r="K34" s="29" t="s">
        <v>68</v>
      </c>
      <c r="L34" s="32">
        <v>8</v>
      </c>
      <c r="M34" s="30" t="s">
        <v>81</v>
      </c>
      <c r="N34" s="39" t="s">
        <v>54</v>
      </c>
      <c r="O34" s="122">
        <v>2</v>
      </c>
      <c r="P34" s="39" t="s">
        <v>82</v>
      </c>
      <c r="Q34" s="225">
        <v>2</v>
      </c>
      <c r="R34" s="220">
        <v>1</v>
      </c>
      <c r="S34" s="39">
        <v>0</v>
      </c>
      <c r="T34" s="193">
        <v>0</v>
      </c>
      <c r="U34" s="39">
        <v>0.84</v>
      </c>
      <c r="V34" s="193">
        <v>0.42</v>
      </c>
      <c r="W34" s="39">
        <v>1.04</v>
      </c>
      <c r="X34" s="193">
        <v>0.52</v>
      </c>
      <c r="Y34" s="33">
        <v>2</v>
      </c>
      <c r="Z34" s="188">
        <f>Y34/O34</f>
        <v>1</v>
      </c>
      <c r="AA34" s="249">
        <v>2</v>
      </c>
      <c r="AB34" s="247">
        <v>1</v>
      </c>
      <c r="AC34" s="249">
        <v>2</v>
      </c>
      <c r="AD34" s="247">
        <v>1</v>
      </c>
      <c r="AE34" s="188"/>
      <c r="AF34" s="185"/>
      <c r="AG34" s="202"/>
    </row>
    <row r="35" spans="1:33" s="27" customFormat="1" ht="120.75" customHeight="1" x14ac:dyDescent="0.15">
      <c r="A35" s="36">
        <v>1</v>
      </c>
      <c r="B35" s="29" t="s">
        <v>62</v>
      </c>
      <c r="C35" s="30" t="s">
        <v>78</v>
      </c>
      <c r="D35" s="30" t="s">
        <v>64</v>
      </c>
      <c r="E35" s="30" t="s">
        <v>65</v>
      </c>
      <c r="F35" s="93">
        <v>150</v>
      </c>
      <c r="G35" s="30" t="s">
        <v>79</v>
      </c>
      <c r="H35" s="39">
        <v>2</v>
      </c>
      <c r="I35" s="30" t="s">
        <v>83</v>
      </c>
      <c r="J35" s="28">
        <v>7682</v>
      </c>
      <c r="K35" s="29" t="s">
        <v>68</v>
      </c>
      <c r="L35" s="32">
        <v>8</v>
      </c>
      <c r="M35" s="30" t="s">
        <v>81</v>
      </c>
      <c r="N35" s="39" t="s">
        <v>56</v>
      </c>
      <c r="O35" s="120">
        <v>29</v>
      </c>
      <c r="P35" s="39" t="s">
        <v>57</v>
      </c>
      <c r="Q35" s="229">
        <v>36</v>
      </c>
      <c r="R35" s="220">
        <v>1</v>
      </c>
      <c r="S35" s="136">
        <v>16</v>
      </c>
      <c r="T35" s="193">
        <v>0.59259259259259256</v>
      </c>
      <c r="U35" s="136">
        <v>26</v>
      </c>
      <c r="V35" s="193">
        <v>0.96296296296296291</v>
      </c>
      <c r="W35" s="137">
        <v>26</v>
      </c>
      <c r="X35" s="193">
        <v>0.96296296296296291</v>
      </c>
      <c r="Y35" s="34">
        <v>29</v>
      </c>
      <c r="Z35" s="188">
        <f>Y35/O35</f>
        <v>1</v>
      </c>
      <c r="AA35" s="248">
        <v>6</v>
      </c>
      <c r="AB35" s="247">
        <v>0.18579999999999999</v>
      </c>
      <c r="AC35" s="248">
        <v>177</v>
      </c>
      <c r="AD35" s="247">
        <v>0.87849999999999995</v>
      </c>
      <c r="AE35" s="188"/>
      <c r="AF35" s="185"/>
      <c r="AG35" s="202"/>
    </row>
    <row r="36" spans="1:33" s="27" customFormat="1" ht="89.25" customHeight="1" x14ac:dyDescent="0.15">
      <c r="A36" s="36">
        <v>1</v>
      </c>
      <c r="B36" s="29" t="s">
        <v>62</v>
      </c>
      <c r="C36" s="30" t="s">
        <v>84</v>
      </c>
      <c r="D36" s="95" t="s">
        <v>85</v>
      </c>
      <c r="E36" s="95" t="s">
        <v>86</v>
      </c>
      <c r="F36" s="94">
        <v>493</v>
      </c>
      <c r="G36" s="97" t="s">
        <v>87</v>
      </c>
      <c r="H36" s="98">
        <v>1</v>
      </c>
      <c r="I36" s="97" t="s">
        <v>88</v>
      </c>
      <c r="J36" s="60">
        <v>7760</v>
      </c>
      <c r="K36" s="40" t="s">
        <v>89</v>
      </c>
      <c r="L36" s="41">
        <v>7</v>
      </c>
      <c r="M36" s="97" t="s">
        <v>90</v>
      </c>
      <c r="N36" s="105" t="s">
        <v>54</v>
      </c>
      <c r="O36" s="123">
        <v>0.25</v>
      </c>
      <c r="P36" s="105" t="s">
        <v>91</v>
      </c>
      <c r="Q36" s="220">
        <v>0.30759999999999998</v>
      </c>
      <c r="R36" s="220">
        <v>1</v>
      </c>
      <c r="S36" s="138">
        <v>7.2499999999999995E-2</v>
      </c>
      <c r="T36" s="193">
        <v>0.28999999999999998</v>
      </c>
      <c r="U36" s="138">
        <v>0.1326</v>
      </c>
      <c r="V36" s="193">
        <v>0.53039999999999998</v>
      </c>
      <c r="W36" s="132">
        <v>0.20039999999999999</v>
      </c>
      <c r="X36" s="193">
        <v>0.80159999999999998</v>
      </c>
      <c r="Y36" s="33">
        <v>0.25</v>
      </c>
      <c r="Z36" s="188">
        <f>Y36/O36</f>
        <v>1</v>
      </c>
      <c r="AA36" s="249">
        <v>5</v>
      </c>
      <c r="AB36" s="247">
        <v>1</v>
      </c>
      <c r="AC36" s="249">
        <v>100</v>
      </c>
      <c r="AD36" s="247">
        <v>1</v>
      </c>
      <c r="AE36" s="188"/>
      <c r="AF36" s="185"/>
      <c r="AG36" s="202"/>
    </row>
    <row r="37" spans="1:33" s="27" customFormat="1" ht="87" customHeight="1" x14ac:dyDescent="0.15">
      <c r="A37" s="36">
        <v>1</v>
      </c>
      <c r="B37" s="29" t="s">
        <v>62</v>
      </c>
      <c r="C37" s="30" t="s">
        <v>84</v>
      </c>
      <c r="D37" s="95" t="s">
        <v>85</v>
      </c>
      <c r="E37" s="95" t="s">
        <v>86</v>
      </c>
      <c r="F37" s="92">
        <v>493</v>
      </c>
      <c r="G37" s="38" t="s">
        <v>87</v>
      </c>
      <c r="H37" s="99">
        <v>1</v>
      </c>
      <c r="I37" s="38" t="s">
        <v>88</v>
      </c>
      <c r="J37" s="36">
        <v>7760</v>
      </c>
      <c r="K37" s="37" t="s">
        <v>89</v>
      </c>
      <c r="L37" s="42">
        <v>7</v>
      </c>
      <c r="M37" s="38" t="s">
        <v>90</v>
      </c>
      <c r="N37" s="39" t="s">
        <v>56</v>
      </c>
      <c r="O37" s="120">
        <v>216</v>
      </c>
      <c r="P37" s="39" t="s">
        <v>57</v>
      </c>
      <c r="Q37" s="225">
        <v>186</v>
      </c>
      <c r="R37" s="220">
        <v>1</v>
      </c>
      <c r="S37" s="136">
        <v>167</v>
      </c>
      <c r="T37" s="193">
        <v>1</v>
      </c>
      <c r="U37" s="136">
        <v>167</v>
      </c>
      <c r="V37" s="193">
        <v>1</v>
      </c>
      <c r="W37" s="137">
        <v>167</v>
      </c>
      <c r="X37" s="193">
        <v>0.79904306220095689</v>
      </c>
      <c r="Y37" s="34">
        <v>216</v>
      </c>
      <c r="Z37" s="188">
        <f>Y37/O37</f>
        <v>1</v>
      </c>
      <c r="AA37" s="248">
        <v>89</v>
      </c>
      <c r="AB37" s="247">
        <v>0.4597</v>
      </c>
      <c r="AC37" s="248">
        <v>637</v>
      </c>
      <c r="AD37" s="247">
        <v>0.85960000000000003</v>
      </c>
      <c r="AE37" s="188"/>
      <c r="AF37" s="185"/>
      <c r="AG37" s="202"/>
    </row>
    <row r="38" spans="1:33" s="27" customFormat="1" ht="68" x14ac:dyDescent="0.15">
      <c r="A38" s="36">
        <v>2</v>
      </c>
      <c r="B38" s="29" t="s">
        <v>92</v>
      </c>
      <c r="C38" s="30" t="s">
        <v>93</v>
      </c>
      <c r="D38" s="30" t="s">
        <v>64</v>
      </c>
      <c r="E38" s="30" t="s">
        <v>65</v>
      </c>
      <c r="F38" s="92">
        <v>158</v>
      </c>
      <c r="G38" s="38" t="s">
        <v>94</v>
      </c>
      <c r="H38" s="99">
        <v>1</v>
      </c>
      <c r="I38" s="38" t="s">
        <v>95</v>
      </c>
      <c r="J38" s="36">
        <v>7682</v>
      </c>
      <c r="K38" s="37" t="s">
        <v>68</v>
      </c>
      <c r="L38" s="42">
        <v>1</v>
      </c>
      <c r="M38" s="38" t="s">
        <v>298</v>
      </c>
      <c r="N38" s="39" t="s">
        <v>54</v>
      </c>
      <c r="O38" s="122">
        <v>297</v>
      </c>
      <c r="P38" s="39" t="s">
        <v>96</v>
      </c>
      <c r="Q38" s="225">
        <v>247</v>
      </c>
      <c r="R38" s="220">
        <v>1</v>
      </c>
      <c r="S38" s="39">
        <v>0</v>
      </c>
      <c r="T38" s="193">
        <v>0</v>
      </c>
      <c r="U38" s="39">
        <v>97</v>
      </c>
      <c r="V38" s="193">
        <v>0.32441471571906355</v>
      </c>
      <c r="W38" s="39">
        <v>169</v>
      </c>
      <c r="X38" s="193">
        <v>0.56902356902356899</v>
      </c>
      <c r="Y38" s="33">
        <v>297</v>
      </c>
      <c r="Z38" s="188">
        <f>Y38/O38</f>
        <v>1</v>
      </c>
      <c r="AA38" s="249">
        <v>24</v>
      </c>
      <c r="AB38" s="247">
        <v>1</v>
      </c>
      <c r="AC38" s="249">
        <v>981</v>
      </c>
      <c r="AD38" s="247">
        <v>1</v>
      </c>
      <c r="AE38" s="188"/>
      <c r="AF38" s="185"/>
      <c r="AG38" s="201">
        <f>AVERAGE(Z38:Z57)</f>
        <v>0.99997181510710254</v>
      </c>
    </row>
    <row r="39" spans="1:33" s="27" customFormat="1" ht="68" x14ac:dyDescent="0.15">
      <c r="A39" s="36">
        <v>2</v>
      </c>
      <c r="B39" s="29" t="s">
        <v>92</v>
      </c>
      <c r="C39" s="30" t="s">
        <v>93</v>
      </c>
      <c r="D39" s="30" t="s">
        <v>64</v>
      </c>
      <c r="E39" s="30" t="s">
        <v>65</v>
      </c>
      <c r="F39" s="92">
        <v>158</v>
      </c>
      <c r="G39" s="38" t="s">
        <v>94</v>
      </c>
      <c r="H39" s="99">
        <v>1</v>
      </c>
      <c r="I39" s="38" t="s">
        <v>95</v>
      </c>
      <c r="J39" s="36">
        <v>7682</v>
      </c>
      <c r="K39" s="37" t="s">
        <v>68</v>
      </c>
      <c r="L39" s="42">
        <v>1</v>
      </c>
      <c r="M39" s="38" t="s">
        <v>298</v>
      </c>
      <c r="N39" s="39" t="s">
        <v>56</v>
      </c>
      <c r="O39" s="120">
        <v>1349</v>
      </c>
      <c r="P39" s="39" t="s">
        <v>57</v>
      </c>
      <c r="Q39" s="229">
        <v>1106</v>
      </c>
      <c r="R39" s="220">
        <v>1</v>
      </c>
      <c r="S39" s="136">
        <v>0</v>
      </c>
      <c r="T39" s="193">
        <v>0</v>
      </c>
      <c r="U39" s="136">
        <v>108</v>
      </c>
      <c r="V39" s="193">
        <v>0.12485549132947976</v>
      </c>
      <c r="W39" s="137">
        <v>723</v>
      </c>
      <c r="X39" s="193">
        <v>0.52967032967032968</v>
      </c>
      <c r="Y39" s="34">
        <v>1349</v>
      </c>
      <c r="Z39" s="188">
        <f>Y39/O39</f>
        <v>1</v>
      </c>
      <c r="AA39" s="248">
        <v>69</v>
      </c>
      <c r="AB39" s="247">
        <v>5.8500000000000003E-2</v>
      </c>
      <c r="AC39" s="248">
        <v>4061</v>
      </c>
      <c r="AD39" s="247">
        <v>0.7853</v>
      </c>
      <c r="AE39" s="188"/>
      <c r="AF39" s="185"/>
      <c r="AG39" s="202"/>
    </row>
    <row r="40" spans="1:33" s="27" customFormat="1" ht="119" x14ac:dyDescent="0.15">
      <c r="A40" s="36">
        <v>2</v>
      </c>
      <c r="B40" s="29" t="s">
        <v>92</v>
      </c>
      <c r="C40" s="30" t="s">
        <v>93</v>
      </c>
      <c r="D40" s="30" t="s">
        <v>64</v>
      </c>
      <c r="E40" s="30" t="s">
        <v>65</v>
      </c>
      <c r="F40" s="92">
        <v>158</v>
      </c>
      <c r="G40" s="38" t="s">
        <v>94</v>
      </c>
      <c r="H40" s="99">
        <v>1</v>
      </c>
      <c r="I40" s="38" t="s">
        <v>95</v>
      </c>
      <c r="J40" s="36">
        <v>7682</v>
      </c>
      <c r="K40" s="37" t="s">
        <v>68</v>
      </c>
      <c r="L40" s="42">
        <v>2</v>
      </c>
      <c r="M40" s="30" t="s">
        <v>0</v>
      </c>
      <c r="N40" s="39" t="s">
        <v>54</v>
      </c>
      <c r="O40" s="122">
        <v>30</v>
      </c>
      <c r="P40" s="39" t="s">
        <v>97</v>
      </c>
      <c r="Q40" s="227">
        <v>0.3</v>
      </c>
      <c r="R40" s="220">
        <v>1</v>
      </c>
      <c r="S40" s="39">
        <v>4.5</v>
      </c>
      <c r="T40" s="193">
        <v>0.15</v>
      </c>
      <c r="U40" s="39">
        <v>15</v>
      </c>
      <c r="V40" s="193">
        <v>0.5</v>
      </c>
      <c r="W40" s="102">
        <v>0.16500000000000001</v>
      </c>
      <c r="X40" s="193">
        <v>5.5000000000000005E-3</v>
      </c>
      <c r="Y40" s="33">
        <v>30</v>
      </c>
      <c r="Z40" s="188">
        <f>Y40/O40</f>
        <v>1</v>
      </c>
      <c r="AA40" s="249">
        <v>10</v>
      </c>
      <c r="AB40" s="247">
        <v>1</v>
      </c>
      <c r="AC40" s="249">
        <v>100</v>
      </c>
      <c r="AD40" s="247">
        <v>1</v>
      </c>
      <c r="AE40" s="188"/>
      <c r="AF40" s="185"/>
      <c r="AG40" s="202"/>
    </row>
    <row r="41" spans="1:33" s="27" customFormat="1" ht="119" x14ac:dyDescent="0.15">
      <c r="A41" s="36">
        <v>2</v>
      </c>
      <c r="B41" s="29" t="s">
        <v>92</v>
      </c>
      <c r="C41" s="30" t="s">
        <v>93</v>
      </c>
      <c r="D41" s="30" t="s">
        <v>64</v>
      </c>
      <c r="E41" s="30" t="s">
        <v>65</v>
      </c>
      <c r="F41" s="92">
        <v>158</v>
      </c>
      <c r="G41" s="38" t="s">
        <v>94</v>
      </c>
      <c r="H41" s="99">
        <v>1</v>
      </c>
      <c r="I41" s="38" t="s">
        <v>95</v>
      </c>
      <c r="J41" s="36">
        <v>7682</v>
      </c>
      <c r="K41" s="37" t="s">
        <v>68</v>
      </c>
      <c r="L41" s="42">
        <v>2</v>
      </c>
      <c r="M41" s="30" t="s">
        <v>0</v>
      </c>
      <c r="N41" s="39" t="s">
        <v>56</v>
      </c>
      <c r="O41" s="120">
        <v>148</v>
      </c>
      <c r="P41" s="39" t="s">
        <v>57</v>
      </c>
      <c r="Q41" s="229">
        <v>143</v>
      </c>
      <c r="R41" s="220">
        <v>1</v>
      </c>
      <c r="S41" s="136">
        <v>131</v>
      </c>
      <c r="T41" s="193">
        <v>1</v>
      </c>
      <c r="U41" s="136">
        <v>131</v>
      </c>
      <c r="V41" s="193">
        <v>0.91608391608391604</v>
      </c>
      <c r="W41" s="137">
        <v>131</v>
      </c>
      <c r="X41" s="193">
        <v>0.99242424242424243</v>
      </c>
      <c r="Y41" s="34">
        <v>148</v>
      </c>
      <c r="Z41" s="188">
        <f>Y41/O41</f>
        <v>1</v>
      </c>
      <c r="AA41" s="248">
        <v>119</v>
      </c>
      <c r="AB41" s="247">
        <v>0.75409999999999999</v>
      </c>
      <c r="AC41" s="248">
        <v>537</v>
      </c>
      <c r="AD41" s="247">
        <v>0.9325</v>
      </c>
      <c r="AE41" s="188"/>
      <c r="AF41" s="185"/>
      <c r="AG41" s="202"/>
    </row>
    <row r="42" spans="1:33" s="27" customFormat="1" ht="85" x14ac:dyDescent="0.15">
      <c r="A42" s="36">
        <v>2</v>
      </c>
      <c r="B42" s="29" t="s">
        <v>98</v>
      </c>
      <c r="C42" s="30" t="s">
        <v>99</v>
      </c>
      <c r="D42" s="95" t="s">
        <v>48</v>
      </c>
      <c r="E42" s="95" t="s">
        <v>100</v>
      </c>
      <c r="F42" s="92">
        <v>173</v>
      </c>
      <c r="G42" s="38" t="s">
        <v>101</v>
      </c>
      <c r="H42" s="100">
        <v>1</v>
      </c>
      <c r="I42" s="38" t="s">
        <v>102</v>
      </c>
      <c r="J42" s="36">
        <v>7713</v>
      </c>
      <c r="K42" s="37" t="s">
        <v>103</v>
      </c>
      <c r="L42" s="42">
        <v>1</v>
      </c>
      <c r="M42" s="38" t="s">
        <v>104</v>
      </c>
      <c r="N42" s="39" t="s">
        <v>54</v>
      </c>
      <c r="O42" s="121">
        <v>1</v>
      </c>
      <c r="P42" s="39" t="s">
        <v>105</v>
      </c>
      <c r="Q42" s="225">
        <v>1.2</v>
      </c>
      <c r="R42" s="220">
        <v>1</v>
      </c>
      <c r="S42" s="39">
        <v>0.1</v>
      </c>
      <c r="T42" s="193">
        <v>0.1</v>
      </c>
      <c r="U42" s="39">
        <v>0.4</v>
      </c>
      <c r="V42" s="193">
        <v>0.4</v>
      </c>
      <c r="W42" s="39">
        <v>0.75</v>
      </c>
      <c r="X42" s="193">
        <v>0.75</v>
      </c>
      <c r="Y42" s="33">
        <v>1</v>
      </c>
      <c r="Z42" s="188">
        <f>Y42/O42</f>
        <v>1</v>
      </c>
      <c r="AA42" s="249"/>
      <c r="AB42" s="247"/>
      <c r="AC42" s="249">
        <v>4</v>
      </c>
      <c r="AD42" s="247">
        <v>1</v>
      </c>
      <c r="AE42" s="188"/>
      <c r="AF42" s="185" t="s">
        <v>296</v>
      </c>
      <c r="AG42" s="202"/>
    </row>
    <row r="43" spans="1:33" s="27" customFormat="1" ht="85" x14ac:dyDescent="0.15">
      <c r="A43" s="36">
        <v>2</v>
      </c>
      <c r="B43" s="29" t="s">
        <v>98</v>
      </c>
      <c r="C43" s="30" t="s">
        <v>99</v>
      </c>
      <c r="D43" s="95" t="s">
        <v>48</v>
      </c>
      <c r="E43" s="95" t="s">
        <v>100</v>
      </c>
      <c r="F43" s="92">
        <v>173</v>
      </c>
      <c r="G43" s="38" t="s">
        <v>101</v>
      </c>
      <c r="H43" s="100">
        <v>1</v>
      </c>
      <c r="I43" s="38" t="s">
        <v>102</v>
      </c>
      <c r="J43" s="36">
        <v>7713</v>
      </c>
      <c r="K43" s="37" t="s">
        <v>103</v>
      </c>
      <c r="L43" s="42">
        <v>1</v>
      </c>
      <c r="M43" s="38" t="s">
        <v>104</v>
      </c>
      <c r="N43" s="39" t="s">
        <v>56</v>
      </c>
      <c r="O43" s="120">
        <v>393</v>
      </c>
      <c r="P43" s="39" t="s">
        <v>57</v>
      </c>
      <c r="Q43" s="229">
        <v>124</v>
      </c>
      <c r="R43" s="220">
        <v>1</v>
      </c>
      <c r="S43" s="136">
        <v>218</v>
      </c>
      <c r="T43" s="193">
        <v>0.60220994475138123</v>
      </c>
      <c r="U43" s="136">
        <v>351</v>
      </c>
      <c r="V43" s="193">
        <v>0.96961325966850831</v>
      </c>
      <c r="W43" s="137">
        <v>351</v>
      </c>
      <c r="X43" s="193">
        <v>0.96961325966850831</v>
      </c>
      <c r="Y43" s="34">
        <v>393</v>
      </c>
      <c r="Z43" s="188">
        <f>Y43/O43</f>
        <v>1</v>
      </c>
      <c r="AA43" s="248"/>
      <c r="AB43" s="247"/>
      <c r="AC43" s="248">
        <v>883</v>
      </c>
      <c r="AD43" s="247">
        <v>0.99460000000000004</v>
      </c>
      <c r="AE43" s="188"/>
      <c r="AF43" s="185" t="s">
        <v>308</v>
      </c>
      <c r="AG43" s="202"/>
    </row>
    <row r="44" spans="1:33" s="27" customFormat="1" ht="102" x14ac:dyDescent="0.15">
      <c r="A44" s="36">
        <v>2</v>
      </c>
      <c r="B44" s="29" t="s">
        <v>98</v>
      </c>
      <c r="C44" s="30" t="s">
        <v>106</v>
      </c>
      <c r="D44" s="95" t="s">
        <v>48</v>
      </c>
      <c r="E44" s="95" t="s">
        <v>100</v>
      </c>
      <c r="F44" s="92">
        <v>173</v>
      </c>
      <c r="G44" s="38" t="s">
        <v>101</v>
      </c>
      <c r="H44" s="100">
        <v>1</v>
      </c>
      <c r="I44" s="38" t="s">
        <v>102</v>
      </c>
      <c r="J44" s="36">
        <v>7713</v>
      </c>
      <c r="K44" s="37" t="s">
        <v>103</v>
      </c>
      <c r="L44" s="42">
        <v>6</v>
      </c>
      <c r="M44" s="38" t="s">
        <v>107</v>
      </c>
      <c r="N44" s="39" t="s">
        <v>54</v>
      </c>
      <c r="O44" s="121">
        <v>0.3</v>
      </c>
      <c r="P44" s="39" t="s">
        <v>108</v>
      </c>
      <c r="Q44" s="225">
        <v>0.4</v>
      </c>
      <c r="R44" s="220">
        <v>1</v>
      </c>
      <c r="S44" s="39">
        <v>0.14000000000000001</v>
      </c>
      <c r="T44" s="193">
        <v>0.46666666666666673</v>
      </c>
      <c r="U44" s="39">
        <v>0.21</v>
      </c>
      <c r="V44" s="193">
        <v>0.7</v>
      </c>
      <c r="W44" s="39">
        <v>0.24</v>
      </c>
      <c r="X44" s="193">
        <v>0.8</v>
      </c>
      <c r="Y44" s="33">
        <v>0.3</v>
      </c>
      <c r="Z44" s="188">
        <f>Y44/O44</f>
        <v>1</v>
      </c>
      <c r="AA44" s="249">
        <v>0.1</v>
      </c>
      <c r="AB44" s="247">
        <v>1</v>
      </c>
      <c r="AC44" s="249">
        <v>1</v>
      </c>
      <c r="AD44" s="247">
        <v>1</v>
      </c>
      <c r="AE44" s="188"/>
      <c r="AF44" s="185"/>
      <c r="AG44" s="202"/>
    </row>
    <row r="45" spans="1:33" s="27" customFormat="1" ht="102" x14ac:dyDescent="0.15">
      <c r="A45" s="36">
        <v>2</v>
      </c>
      <c r="B45" s="29" t="s">
        <v>98</v>
      </c>
      <c r="C45" s="30" t="s">
        <v>106</v>
      </c>
      <c r="D45" s="95" t="s">
        <v>48</v>
      </c>
      <c r="E45" s="95" t="s">
        <v>100</v>
      </c>
      <c r="F45" s="92">
        <v>173</v>
      </c>
      <c r="G45" s="38" t="s">
        <v>101</v>
      </c>
      <c r="H45" s="100">
        <v>1</v>
      </c>
      <c r="I45" s="38" t="s">
        <v>102</v>
      </c>
      <c r="J45" s="36">
        <v>7713</v>
      </c>
      <c r="K45" s="37" t="s">
        <v>103</v>
      </c>
      <c r="L45" s="42">
        <v>6</v>
      </c>
      <c r="M45" s="38" t="s">
        <v>107</v>
      </c>
      <c r="N45" s="39" t="s">
        <v>56</v>
      </c>
      <c r="O45" s="120">
        <v>104</v>
      </c>
      <c r="P45" s="39" t="s">
        <v>57</v>
      </c>
      <c r="Q45" s="225">
        <v>281</v>
      </c>
      <c r="R45" s="220">
        <v>1</v>
      </c>
      <c r="S45" s="136">
        <v>31</v>
      </c>
      <c r="T45" s="193">
        <v>0.29807692307692307</v>
      </c>
      <c r="U45" s="136">
        <v>101</v>
      </c>
      <c r="V45" s="193">
        <v>0.97115384615384615</v>
      </c>
      <c r="W45" s="137">
        <v>101</v>
      </c>
      <c r="X45" s="193">
        <v>0.97115384615384615</v>
      </c>
      <c r="Y45" s="34">
        <v>104</v>
      </c>
      <c r="Z45" s="188">
        <f>Y45/O45</f>
        <v>1</v>
      </c>
      <c r="AA45" s="248">
        <v>111</v>
      </c>
      <c r="AB45" s="247">
        <v>0.39190000000000003</v>
      </c>
      <c r="AC45" s="248">
        <v>758</v>
      </c>
      <c r="AD45" s="247">
        <v>0.81399999999999995</v>
      </c>
      <c r="AE45" s="188"/>
      <c r="AF45" s="185"/>
      <c r="AG45" s="202"/>
    </row>
    <row r="46" spans="1:33" s="27" customFormat="1" ht="85" x14ac:dyDescent="0.15">
      <c r="A46" s="36">
        <v>2</v>
      </c>
      <c r="B46" s="29" t="s">
        <v>98</v>
      </c>
      <c r="C46" s="30" t="s">
        <v>109</v>
      </c>
      <c r="D46" s="95" t="s">
        <v>110</v>
      </c>
      <c r="E46" s="95" t="s">
        <v>111</v>
      </c>
      <c r="F46" s="92">
        <v>168</v>
      </c>
      <c r="G46" s="38" t="s">
        <v>112</v>
      </c>
      <c r="H46" s="100">
        <v>1</v>
      </c>
      <c r="I46" s="38" t="s">
        <v>113</v>
      </c>
      <c r="J46" s="36">
        <v>7713</v>
      </c>
      <c r="K46" s="37" t="s">
        <v>103</v>
      </c>
      <c r="L46" s="42">
        <v>2</v>
      </c>
      <c r="M46" s="38" t="s">
        <v>114</v>
      </c>
      <c r="N46" s="39" t="s">
        <v>54</v>
      </c>
      <c r="O46" s="122">
        <v>1</v>
      </c>
      <c r="P46" s="39" t="s">
        <v>115</v>
      </c>
      <c r="Q46" s="225">
        <v>1</v>
      </c>
      <c r="R46" s="220">
        <v>1</v>
      </c>
      <c r="S46" s="39">
        <v>0</v>
      </c>
      <c r="T46" s="193">
        <v>0</v>
      </c>
      <c r="U46" s="39">
        <v>0.3</v>
      </c>
      <c r="V46" s="193">
        <v>0.3</v>
      </c>
      <c r="W46" s="39">
        <v>0.4</v>
      </c>
      <c r="X46" s="193">
        <v>0.4</v>
      </c>
      <c r="Y46" s="33">
        <v>1</v>
      </c>
      <c r="Z46" s="188">
        <f>Y46/O46</f>
        <v>1</v>
      </c>
      <c r="AA46" s="249">
        <v>0.2</v>
      </c>
      <c r="AB46" s="247">
        <v>1</v>
      </c>
      <c r="AC46" s="249">
        <v>4</v>
      </c>
      <c r="AD46" s="247">
        <v>1</v>
      </c>
      <c r="AE46" s="188"/>
      <c r="AF46" s="185"/>
      <c r="AG46" s="202"/>
    </row>
    <row r="47" spans="1:33" s="27" customFormat="1" ht="85" x14ac:dyDescent="0.15">
      <c r="A47" s="36">
        <v>2</v>
      </c>
      <c r="B47" s="29" t="s">
        <v>98</v>
      </c>
      <c r="C47" s="30" t="s">
        <v>109</v>
      </c>
      <c r="D47" s="95" t="s">
        <v>110</v>
      </c>
      <c r="E47" s="95" t="s">
        <v>111</v>
      </c>
      <c r="F47" s="92">
        <v>168</v>
      </c>
      <c r="G47" s="38" t="s">
        <v>112</v>
      </c>
      <c r="H47" s="100">
        <v>1</v>
      </c>
      <c r="I47" s="38" t="s">
        <v>113</v>
      </c>
      <c r="J47" s="36">
        <v>7713</v>
      </c>
      <c r="K47" s="37" t="s">
        <v>103</v>
      </c>
      <c r="L47" s="42">
        <v>2</v>
      </c>
      <c r="M47" s="38" t="s">
        <v>114</v>
      </c>
      <c r="N47" s="39" t="s">
        <v>56</v>
      </c>
      <c r="O47" s="120">
        <v>10</v>
      </c>
      <c r="P47" s="39" t="s">
        <v>57</v>
      </c>
      <c r="Q47" s="229">
        <v>49</v>
      </c>
      <c r="R47" s="220">
        <v>1</v>
      </c>
      <c r="S47" s="136">
        <v>0</v>
      </c>
      <c r="T47" s="193">
        <v>0</v>
      </c>
      <c r="U47" s="136">
        <v>10</v>
      </c>
      <c r="V47" s="193">
        <v>1</v>
      </c>
      <c r="W47" s="137">
        <v>10</v>
      </c>
      <c r="X47" s="193">
        <v>1</v>
      </c>
      <c r="Y47" s="34">
        <v>10</v>
      </c>
      <c r="Z47" s="188">
        <f>Y47/O47</f>
        <v>1</v>
      </c>
      <c r="AA47" s="248">
        <v>6</v>
      </c>
      <c r="AB47" s="247">
        <v>8.2400000000000001E-2</v>
      </c>
      <c r="AC47" s="248">
        <v>135</v>
      </c>
      <c r="AD47" s="247">
        <v>0.65080000000000005</v>
      </c>
      <c r="AE47" s="188"/>
      <c r="AF47" s="185"/>
      <c r="AG47" s="202"/>
    </row>
    <row r="48" spans="1:33" s="27" customFormat="1" ht="119" x14ac:dyDescent="0.15">
      <c r="A48" s="36">
        <v>2</v>
      </c>
      <c r="B48" s="29" t="s">
        <v>98</v>
      </c>
      <c r="C48" s="30" t="s">
        <v>116</v>
      </c>
      <c r="D48" s="95" t="s">
        <v>110</v>
      </c>
      <c r="E48" s="95" t="s">
        <v>111</v>
      </c>
      <c r="F48" s="92">
        <v>168</v>
      </c>
      <c r="G48" s="38" t="s">
        <v>112</v>
      </c>
      <c r="H48" s="100">
        <v>1</v>
      </c>
      <c r="I48" s="38" t="s">
        <v>113</v>
      </c>
      <c r="J48" s="36">
        <v>7713</v>
      </c>
      <c r="K48" s="37" t="s">
        <v>103</v>
      </c>
      <c r="L48" s="42">
        <v>3</v>
      </c>
      <c r="M48" s="38" t="s">
        <v>295</v>
      </c>
      <c r="N48" s="39" t="s">
        <v>54</v>
      </c>
      <c r="O48" s="122">
        <v>332</v>
      </c>
      <c r="P48" s="39" t="s">
        <v>117</v>
      </c>
      <c r="Q48" s="225">
        <v>548</v>
      </c>
      <c r="R48" s="220">
        <v>1</v>
      </c>
      <c r="S48" s="39">
        <v>0</v>
      </c>
      <c r="T48" s="193">
        <v>0</v>
      </c>
      <c r="U48" s="39">
        <v>0</v>
      </c>
      <c r="V48" s="193">
        <v>0</v>
      </c>
      <c r="W48" s="39">
        <v>201</v>
      </c>
      <c r="X48" s="193">
        <v>0.60542168674698793</v>
      </c>
      <c r="Y48" s="33">
        <v>332</v>
      </c>
      <c r="Z48" s="188">
        <f>Y48/O48</f>
        <v>1</v>
      </c>
      <c r="AA48" s="249">
        <v>24</v>
      </c>
      <c r="AB48" s="247">
        <v>1</v>
      </c>
      <c r="AC48" s="249">
        <v>1452</v>
      </c>
      <c r="AD48" s="247">
        <v>1</v>
      </c>
      <c r="AE48" s="188"/>
      <c r="AF48" s="185"/>
      <c r="AG48" s="202"/>
    </row>
    <row r="49" spans="1:33" s="27" customFormat="1" ht="119" x14ac:dyDescent="0.15">
      <c r="A49" s="36">
        <v>2</v>
      </c>
      <c r="B49" s="29" t="s">
        <v>98</v>
      </c>
      <c r="C49" s="30" t="s">
        <v>116</v>
      </c>
      <c r="D49" s="95" t="s">
        <v>110</v>
      </c>
      <c r="E49" s="95" t="s">
        <v>111</v>
      </c>
      <c r="F49" s="92">
        <v>168</v>
      </c>
      <c r="G49" s="38" t="s">
        <v>112</v>
      </c>
      <c r="H49" s="100">
        <v>1</v>
      </c>
      <c r="I49" s="38" t="s">
        <v>113</v>
      </c>
      <c r="J49" s="36">
        <v>7713</v>
      </c>
      <c r="K49" s="37" t="s">
        <v>103</v>
      </c>
      <c r="L49" s="42">
        <v>3</v>
      </c>
      <c r="M49" s="38" t="s">
        <v>217</v>
      </c>
      <c r="N49" s="39" t="s">
        <v>56</v>
      </c>
      <c r="O49" s="120">
        <v>324</v>
      </c>
      <c r="P49" s="39" t="s">
        <v>57</v>
      </c>
      <c r="Q49" s="229">
        <v>354</v>
      </c>
      <c r="R49" s="220">
        <v>1</v>
      </c>
      <c r="S49" s="136">
        <v>212</v>
      </c>
      <c r="T49" s="193">
        <v>0.58725761772853191</v>
      </c>
      <c r="U49" s="136">
        <v>273</v>
      </c>
      <c r="V49" s="193">
        <v>0.75623268698060941</v>
      </c>
      <c r="W49" s="137">
        <v>273</v>
      </c>
      <c r="X49" s="193">
        <v>0.75623268698060941</v>
      </c>
      <c r="Y49" s="34">
        <v>324</v>
      </c>
      <c r="Z49" s="188">
        <f>Y49/O49</f>
        <v>1</v>
      </c>
      <c r="AA49" s="248">
        <v>153</v>
      </c>
      <c r="AB49" s="247">
        <v>0.42749999999999999</v>
      </c>
      <c r="AC49" s="248">
        <v>1576</v>
      </c>
      <c r="AD49" s="247">
        <v>0.88519999999999999</v>
      </c>
      <c r="AE49" s="188"/>
      <c r="AF49" s="185"/>
      <c r="AG49" s="202"/>
    </row>
    <row r="50" spans="1:33" s="27" customFormat="1" ht="85" x14ac:dyDescent="0.15">
      <c r="A50" s="36">
        <v>2</v>
      </c>
      <c r="B50" s="29" t="s">
        <v>98</v>
      </c>
      <c r="C50" s="30" t="s">
        <v>116</v>
      </c>
      <c r="D50" s="95" t="s">
        <v>110</v>
      </c>
      <c r="E50" s="95" t="s">
        <v>111</v>
      </c>
      <c r="F50" s="92">
        <v>168</v>
      </c>
      <c r="G50" s="38" t="s">
        <v>112</v>
      </c>
      <c r="H50" s="100">
        <v>1</v>
      </c>
      <c r="I50" s="38" t="s">
        <v>113</v>
      </c>
      <c r="J50" s="36">
        <v>7713</v>
      </c>
      <c r="K50" s="37" t="s">
        <v>103</v>
      </c>
      <c r="L50" s="42">
        <v>4</v>
      </c>
      <c r="M50" s="38" t="s">
        <v>118</v>
      </c>
      <c r="N50" s="39" t="s">
        <v>54</v>
      </c>
      <c r="O50" s="122">
        <v>1</v>
      </c>
      <c r="P50" s="39" t="s">
        <v>119</v>
      </c>
      <c r="Q50" s="225">
        <v>4</v>
      </c>
      <c r="R50" s="220">
        <v>1</v>
      </c>
      <c r="S50" s="39">
        <v>1</v>
      </c>
      <c r="T50" s="193">
        <v>1</v>
      </c>
      <c r="U50" s="39">
        <v>1</v>
      </c>
      <c r="V50" s="193">
        <v>1</v>
      </c>
      <c r="W50" s="39">
        <v>1</v>
      </c>
      <c r="X50" s="193">
        <v>1</v>
      </c>
      <c r="Y50" s="33">
        <v>1</v>
      </c>
      <c r="Z50" s="188">
        <f>Y50/O50</f>
        <v>1</v>
      </c>
      <c r="AA50" s="249"/>
      <c r="AB50" s="247"/>
      <c r="AC50" s="249">
        <v>7</v>
      </c>
      <c r="AD50" s="247">
        <v>1</v>
      </c>
      <c r="AE50" s="188"/>
      <c r="AF50" s="185" t="s">
        <v>286</v>
      </c>
      <c r="AG50" s="202"/>
    </row>
    <row r="51" spans="1:33" s="27" customFormat="1" ht="85" x14ac:dyDescent="0.15">
      <c r="A51" s="36">
        <v>2</v>
      </c>
      <c r="B51" s="29" t="s">
        <v>98</v>
      </c>
      <c r="C51" s="30" t="s">
        <v>116</v>
      </c>
      <c r="D51" s="95" t="s">
        <v>110</v>
      </c>
      <c r="E51" s="95" t="s">
        <v>111</v>
      </c>
      <c r="F51" s="92">
        <v>168</v>
      </c>
      <c r="G51" s="38" t="s">
        <v>112</v>
      </c>
      <c r="H51" s="100">
        <v>1</v>
      </c>
      <c r="I51" s="38" t="s">
        <v>113</v>
      </c>
      <c r="J51" s="36">
        <v>7713</v>
      </c>
      <c r="K51" s="37" t="s">
        <v>103</v>
      </c>
      <c r="L51" s="42">
        <v>4</v>
      </c>
      <c r="M51" s="38" t="s">
        <v>118</v>
      </c>
      <c r="N51" s="39" t="s">
        <v>56</v>
      </c>
      <c r="O51" s="120">
        <v>10</v>
      </c>
      <c r="P51" s="39" t="s">
        <v>57</v>
      </c>
      <c r="Q51" s="229">
        <v>46</v>
      </c>
      <c r="R51" s="220">
        <v>1</v>
      </c>
      <c r="S51" s="136">
        <v>10</v>
      </c>
      <c r="T51" s="193">
        <v>1</v>
      </c>
      <c r="U51" s="136">
        <v>10</v>
      </c>
      <c r="V51" s="193">
        <v>1</v>
      </c>
      <c r="W51" s="137">
        <v>10</v>
      </c>
      <c r="X51" s="193">
        <v>1</v>
      </c>
      <c r="Y51" s="34">
        <v>10</v>
      </c>
      <c r="Z51" s="188">
        <f>Y51/O51</f>
        <v>1</v>
      </c>
      <c r="AA51" s="248"/>
      <c r="AB51" s="247"/>
      <c r="AC51" s="248">
        <v>76</v>
      </c>
      <c r="AD51" s="247">
        <v>1</v>
      </c>
      <c r="AE51" s="188"/>
      <c r="AF51" s="185" t="s">
        <v>308</v>
      </c>
      <c r="AG51" s="202"/>
    </row>
    <row r="52" spans="1:33" s="27" customFormat="1" ht="85" x14ac:dyDescent="0.15">
      <c r="A52" s="36">
        <v>2</v>
      </c>
      <c r="B52" s="29" t="s">
        <v>98</v>
      </c>
      <c r="C52" s="30" t="s">
        <v>109</v>
      </c>
      <c r="D52" s="95" t="s">
        <v>110</v>
      </c>
      <c r="E52" s="95" t="s">
        <v>111</v>
      </c>
      <c r="F52" s="92">
        <v>168</v>
      </c>
      <c r="G52" s="38" t="s">
        <v>112</v>
      </c>
      <c r="H52" s="100">
        <v>1</v>
      </c>
      <c r="I52" s="38" t="s">
        <v>113</v>
      </c>
      <c r="J52" s="36">
        <v>7713</v>
      </c>
      <c r="K52" s="37" t="s">
        <v>103</v>
      </c>
      <c r="L52" s="42">
        <v>5</v>
      </c>
      <c r="M52" s="38" t="s">
        <v>299</v>
      </c>
      <c r="N52" s="39" t="s">
        <v>54</v>
      </c>
      <c r="O52" s="122">
        <v>1</v>
      </c>
      <c r="P52" s="39" t="s">
        <v>120</v>
      </c>
      <c r="Q52" s="225">
        <v>4</v>
      </c>
      <c r="R52" s="220">
        <v>1</v>
      </c>
      <c r="S52" s="39">
        <v>1</v>
      </c>
      <c r="T52" s="193">
        <v>1</v>
      </c>
      <c r="U52" s="39">
        <v>1</v>
      </c>
      <c r="V52" s="193">
        <v>1</v>
      </c>
      <c r="W52" s="39">
        <v>1</v>
      </c>
      <c r="X52" s="193">
        <v>1</v>
      </c>
      <c r="Y52" s="33">
        <v>1</v>
      </c>
      <c r="Z52" s="188">
        <f>Y52/O52</f>
        <v>1</v>
      </c>
      <c r="AA52" s="249">
        <v>1</v>
      </c>
      <c r="AB52" s="247">
        <v>1</v>
      </c>
      <c r="AC52" s="249">
        <v>11</v>
      </c>
      <c r="AD52" s="247">
        <v>1</v>
      </c>
      <c r="AE52" s="188"/>
      <c r="AF52" s="185"/>
      <c r="AG52" s="202"/>
    </row>
    <row r="53" spans="1:33" s="27" customFormat="1" ht="85" x14ac:dyDescent="0.15">
      <c r="A53" s="36">
        <v>2</v>
      </c>
      <c r="B53" s="29" t="s">
        <v>98</v>
      </c>
      <c r="C53" s="30" t="s">
        <v>109</v>
      </c>
      <c r="D53" s="95" t="s">
        <v>110</v>
      </c>
      <c r="E53" s="95" t="s">
        <v>111</v>
      </c>
      <c r="F53" s="92">
        <v>168</v>
      </c>
      <c r="G53" s="38" t="s">
        <v>112</v>
      </c>
      <c r="H53" s="100">
        <v>1</v>
      </c>
      <c r="I53" s="38" t="s">
        <v>113</v>
      </c>
      <c r="J53" s="36">
        <v>7713</v>
      </c>
      <c r="K53" s="37" t="s">
        <v>103</v>
      </c>
      <c r="L53" s="42">
        <v>5</v>
      </c>
      <c r="M53" s="38" t="s">
        <v>299</v>
      </c>
      <c r="N53" s="39" t="s">
        <v>56</v>
      </c>
      <c r="O53" s="120">
        <v>80</v>
      </c>
      <c r="P53" s="39" t="s">
        <v>57</v>
      </c>
      <c r="Q53" s="229">
        <v>653</v>
      </c>
      <c r="R53" s="220">
        <v>1</v>
      </c>
      <c r="S53" s="136">
        <v>75</v>
      </c>
      <c r="T53" s="193">
        <v>1</v>
      </c>
      <c r="U53" s="136">
        <v>75</v>
      </c>
      <c r="V53" s="193">
        <v>1</v>
      </c>
      <c r="W53" s="137">
        <v>75</v>
      </c>
      <c r="X53" s="193">
        <v>1</v>
      </c>
      <c r="Y53" s="34">
        <v>80</v>
      </c>
      <c r="Z53" s="188">
        <f>Y53/O53</f>
        <v>1</v>
      </c>
      <c r="AA53" s="248">
        <v>7</v>
      </c>
      <c r="AB53" s="247">
        <v>2.75E-2</v>
      </c>
      <c r="AC53" s="248">
        <v>955</v>
      </c>
      <c r="AD53" s="247">
        <v>0.79430000000000001</v>
      </c>
      <c r="AE53" s="188"/>
      <c r="AF53" s="185"/>
      <c r="AG53" s="202"/>
    </row>
    <row r="54" spans="1:33" s="27" customFormat="1" ht="85" x14ac:dyDescent="0.15">
      <c r="A54" s="36">
        <v>2</v>
      </c>
      <c r="B54" s="29" t="s">
        <v>98</v>
      </c>
      <c r="C54" s="30" t="s">
        <v>93</v>
      </c>
      <c r="D54" s="95" t="s">
        <v>110</v>
      </c>
      <c r="E54" s="95" t="s">
        <v>111</v>
      </c>
      <c r="F54" s="92">
        <v>168</v>
      </c>
      <c r="G54" s="38" t="s">
        <v>112</v>
      </c>
      <c r="H54" s="100">
        <v>1</v>
      </c>
      <c r="I54" s="38" t="s">
        <v>113</v>
      </c>
      <c r="J54" s="36">
        <v>7713</v>
      </c>
      <c r="K54" s="37" t="s">
        <v>103</v>
      </c>
      <c r="L54" s="42">
        <v>7</v>
      </c>
      <c r="M54" s="38" t="s">
        <v>300</v>
      </c>
      <c r="N54" s="39" t="s">
        <v>54</v>
      </c>
      <c r="O54" s="122">
        <v>2</v>
      </c>
      <c r="P54" s="39" t="s">
        <v>121</v>
      </c>
      <c r="Q54" s="225">
        <v>5</v>
      </c>
      <c r="R54" s="220">
        <v>1</v>
      </c>
      <c r="S54" s="39">
        <v>0</v>
      </c>
      <c r="T54" s="193">
        <v>0</v>
      </c>
      <c r="U54" s="39">
        <v>0</v>
      </c>
      <c r="V54" s="193">
        <v>0</v>
      </c>
      <c r="W54" s="39">
        <v>2</v>
      </c>
      <c r="X54" s="193">
        <v>1</v>
      </c>
      <c r="Y54" s="33">
        <v>2</v>
      </c>
      <c r="Z54" s="188">
        <f>Y54/O54</f>
        <v>1</v>
      </c>
      <c r="AA54" s="249">
        <v>3</v>
      </c>
      <c r="AB54" s="247">
        <v>1</v>
      </c>
      <c r="AC54" s="249">
        <v>55</v>
      </c>
      <c r="AD54" s="247">
        <v>1.0784</v>
      </c>
      <c r="AE54" s="188"/>
      <c r="AF54" s="185"/>
      <c r="AG54" s="202"/>
    </row>
    <row r="55" spans="1:33" s="27" customFormat="1" ht="85" x14ac:dyDescent="0.15">
      <c r="A55" s="36">
        <v>2</v>
      </c>
      <c r="B55" s="29" t="s">
        <v>98</v>
      </c>
      <c r="C55" s="30" t="s">
        <v>93</v>
      </c>
      <c r="D55" s="95" t="s">
        <v>110</v>
      </c>
      <c r="E55" s="95" t="s">
        <v>111</v>
      </c>
      <c r="F55" s="92">
        <v>168</v>
      </c>
      <c r="G55" s="38" t="s">
        <v>112</v>
      </c>
      <c r="H55" s="100">
        <v>1</v>
      </c>
      <c r="I55" s="38" t="s">
        <v>113</v>
      </c>
      <c r="J55" s="36">
        <v>7713</v>
      </c>
      <c r="K55" s="37" t="s">
        <v>103</v>
      </c>
      <c r="L55" s="42">
        <v>7</v>
      </c>
      <c r="M55" s="38" t="s">
        <v>300</v>
      </c>
      <c r="N55" s="39" t="s">
        <v>56</v>
      </c>
      <c r="O55" s="120">
        <v>51</v>
      </c>
      <c r="P55" s="39" t="s">
        <v>57</v>
      </c>
      <c r="Q55" s="225">
        <v>109</v>
      </c>
      <c r="R55" s="220">
        <v>1</v>
      </c>
      <c r="S55" s="136">
        <v>0</v>
      </c>
      <c r="T55" s="193">
        <v>0</v>
      </c>
      <c r="U55" s="136">
        <v>9</v>
      </c>
      <c r="V55" s="193">
        <v>0.17647058823529413</v>
      </c>
      <c r="W55" s="137">
        <v>51</v>
      </c>
      <c r="X55" s="193">
        <v>1</v>
      </c>
      <c r="Y55" s="34">
        <v>51</v>
      </c>
      <c r="Z55" s="188">
        <f>Y55/O55</f>
        <v>1</v>
      </c>
      <c r="AA55" s="248">
        <v>117</v>
      </c>
      <c r="AB55" s="247">
        <v>0.5665</v>
      </c>
      <c r="AC55" s="248">
        <v>2320</v>
      </c>
      <c r="AD55" s="247">
        <v>0.92259999999999998</v>
      </c>
      <c r="AE55" s="188"/>
      <c r="AF55" s="185"/>
      <c r="AG55" s="202"/>
    </row>
    <row r="56" spans="1:33" s="27" customFormat="1" ht="85" x14ac:dyDescent="0.15">
      <c r="A56" s="36">
        <v>2</v>
      </c>
      <c r="B56" s="29" t="s">
        <v>98</v>
      </c>
      <c r="C56" s="30" t="s">
        <v>116</v>
      </c>
      <c r="D56" s="95" t="s">
        <v>110</v>
      </c>
      <c r="E56" s="95" t="s">
        <v>111</v>
      </c>
      <c r="F56" s="92">
        <v>168</v>
      </c>
      <c r="G56" s="38" t="s">
        <v>112</v>
      </c>
      <c r="H56" s="100">
        <v>1</v>
      </c>
      <c r="I56" s="38" t="s">
        <v>113</v>
      </c>
      <c r="J56" s="36">
        <v>7713</v>
      </c>
      <c r="K56" s="37" t="s">
        <v>103</v>
      </c>
      <c r="L56" s="42">
        <v>8</v>
      </c>
      <c r="M56" s="38" t="s">
        <v>301</v>
      </c>
      <c r="N56" s="39" t="s">
        <v>54</v>
      </c>
      <c r="O56" s="122">
        <v>5.41</v>
      </c>
      <c r="P56" s="39" t="s">
        <v>122</v>
      </c>
      <c r="Q56" s="225">
        <v>2</v>
      </c>
      <c r="R56" s="220">
        <v>1</v>
      </c>
      <c r="S56" s="39">
        <v>2.64</v>
      </c>
      <c r="T56" s="193">
        <v>0.88</v>
      </c>
      <c r="U56" s="39">
        <v>2.82</v>
      </c>
      <c r="V56" s="193">
        <v>0.47</v>
      </c>
      <c r="W56" s="39">
        <v>3</v>
      </c>
      <c r="X56" s="193">
        <v>0.55452865064695012</v>
      </c>
      <c r="Y56" s="33">
        <v>5.41</v>
      </c>
      <c r="Z56" s="188">
        <f>Y56/O56</f>
        <v>1</v>
      </c>
      <c r="AA56" s="249">
        <v>0.59</v>
      </c>
      <c r="AB56" s="247">
        <v>1</v>
      </c>
      <c r="AC56" s="249">
        <v>10</v>
      </c>
      <c r="AD56" s="247">
        <v>1</v>
      </c>
      <c r="AE56" s="188"/>
      <c r="AF56" s="185"/>
      <c r="AG56" s="202"/>
    </row>
    <row r="57" spans="1:33" s="27" customFormat="1" ht="86" thickBot="1" x14ac:dyDescent="0.2">
      <c r="A57" s="36">
        <v>2</v>
      </c>
      <c r="B57" s="29" t="s">
        <v>98</v>
      </c>
      <c r="C57" s="30" t="s">
        <v>116</v>
      </c>
      <c r="D57" s="95" t="s">
        <v>110</v>
      </c>
      <c r="E57" s="95" t="s">
        <v>111</v>
      </c>
      <c r="F57" s="92">
        <v>168</v>
      </c>
      <c r="G57" s="38" t="s">
        <v>112</v>
      </c>
      <c r="H57" s="100">
        <v>1</v>
      </c>
      <c r="I57" s="38" t="s">
        <v>113</v>
      </c>
      <c r="J57" s="36">
        <v>7713</v>
      </c>
      <c r="K57" s="37" t="s">
        <v>103</v>
      </c>
      <c r="L57" s="42">
        <v>8</v>
      </c>
      <c r="M57" s="38" t="s">
        <v>301</v>
      </c>
      <c r="N57" s="39" t="s">
        <v>56</v>
      </c>
      <c r="O57" s="120">
        <v>1774</v>
      </c>
      <c r="P57" s="39" t="s">
        <v>57</v>
      </c>
      <c r="Q57" s="225">
        <v>507</v>
      </c>
      <c r="R57" s="220">
        <v>0.79968454258675081</v>
      </c>
      <c r="S57" s="136">
        <v>975</v>
      </c>
      <c r="T57" s="193">
        <v>0.7482732156561781</v>
      </c>
      <c r="U57" s="136">
        <v>1086</v>
      </c>
      <c r="V57" s="193">
        <v>0.54627766599597583</v>
      </c>
      <c r="W57" s="137">
        <v>1104</v>
      </c>
      <c r="X57" s="193">
        <v>0.55533199195171024</v>
      </c>
      <c r="Y57" s="34">
        <v>1773</v>
      </c>
      <c r="Z57" s="188">
        <f>Y57/O57</f>
        <v>0.99943630214205181</v>
      </c>
      <c r="AA57" s="248">
        <v>34</v>
      </c>
      <c r="AB57" s="247">
        <v>0.9627</v>
      </c>
      <c r="AC57" s="248">
        <v>2815</v>
      </c>
      <c r="AD57" s="247">
        <v>0.89219999999999999</v>
      </c>
      <c r="AE57" s="188"/>
      <c r="AF57" s="185"/>
      <c r="AG57" s="202"/>
    </row>
    <row r="58" spans="1:33" s="27" customFormat="1" ht="85" x14ac:dyDescent="0.15">
      <c r="A58" s="36">
        <v>3</v>
      </c>
      <c r="B58" s="29" t="s">
        <v>123</v>
      </c>
      <c r="C58" s="30" t="s">
        <v>124</v>
      </c>
      <c r="D58" s="95" t="s">
        <v>110</v>
      </c>
      <c r="E58" s="95" t="s">
        <v>111</v>
      </c>
      <c r="F58" s="92">
        <v>167</v>
      </c>
      <c r="G58" s="38" t="s">
        <v>125</v>
      </c>
      <c r="H58" s="100">
        <v>1</v>
      </c>
      <c r="I58" s="38" t="s">
        <v>126</v>
      </c>
      <c r="J58" s="36">
        <v>7674</v>
      </c>
      <c r="K58" s="37" t="s">
        <v>127</v>
      </c>
      <c r="L58" s="42">
        <v>1</v>
      </c>
      <c r="M58" s="38" t="s">
        <v>128</v>
      </c>
      <c r="N58" s="106" t="s">
        <v>54</v>
      </c>
      <c r="O58" s="122">
        <v>0</v>
      </c>
      <c r="P58" s="106" t="s">
        <v>129</v>
      </c>
      <c r="Q58" s="226"/>
      <c r="R58" s="226"/>
      <c r="S58" s="106"/>
      <c r="T58" s="189"/>
      <c r="U58" s="106"/>
      <c r="V58" s="189"/>
      <c r="W58" s="106"/>
      <c r="X58" s="189"/>
      <c r="Y58" s="106"/>
      <c r="Z58" s="189"/>
      <c r="AA58" s="106"/>
      <c r="AB58" s="189"/>
      <c r="AC58" s="106">
        <v>1</v>
      </c>
      <c r="AD58" s="189">
        <v>1</v>
      </c>
      <c r="AE58" s="236"/>
      <c r="AF58" s="186" t="s">
        <v>282</v>
      </c>
      <c r="AG58" s="203">
        <f>AVERAGE(Z58:Z69)</f>
        <v>1</v>
      </c>
    </row>
    <row r="59" spans="1:33" s="27" customFormat="1" ht="85" x14ac:dyDescent="0.15">
      <c r="A59" s="36">
        <v>3</v>
      </c>
      <c r="B59" s="29" t="s">
        <v>123</v>
      </c>
      <c r="C59" s="30" t="s">
        <v>124</v>
      </c>
      <c r="D59" s="95" t="s">
        <v>110</v>
      </c>
      <c r="E59" s="95" t="s">
        <v>111</v>
      </c>
      <c r="F59" s="92">
        <v>167</v>
      </c>
      <c r="G59" s="38" t="s">
        <v>125</v>
      </c>
      <c r="H59" s="100">
        <v>1</v>
      </c>
      <c r="I59" s="38" t="s">
        <v>126</v>
      </c>
      <c r="J59" s="36">
        <v>7674</v>
      </c>
      <c r="K59" s="37" t="s">
        <v>127</v>
      </c>
      <c r="L59" s="42">
        <v>1</v>
      </c>
      <c r="M59" s="38" t="s">
        <v>128</v>
      </c>
      <c r="N59" s="106" t="s">
        <v>56</v>
      </c>
      <c r="O59" s="120">
        <v>0</v>
      </c>
      <c r="P59" s="106" t="s">
        <v>57</v>
      </c>
      <c r="Q59" s="226"/>
      <c r="R59" s="226"/>
      <c r="S59" s="106"/>
      <c r="T59" s="189"/>
      <c r="U59" s="106"/>
      <c r="V59" s="189"/>
      <c r="W59" s="106"/>
      <c r="X59" s="189"/>
      <c r="Y59" s="143"/>
      <c r="Z59" s="189"/>
      <c r="AA59" s="143"/>
      <c r="AB59" s="189"/>
      <c r="AC59" s="143">
        <v>88</v>
      </c>
      <c r="AD59" s="189">
        <v>1</v>
      </c>
      <c r="AE59" s="236"/>
      <c r="AF59" s="186" t="s">
        <v>282</v>
      </c>
      <c r="AG59" s="204"/>
    </row>
    <row r="60" spans="1:33" s="27" customFormat="1" ht="102" x14ac:dyDescent="0.15">
      <c r="A60" s="36">
        <v>3</v>
      </c>
      <c r="B60" s="29" t="s">
        <v>123</v>
      </c>
      <c r="C60" s="30" t="s">
        <v>124</v>
      </c>
      <c r="D60" s="95" t="s">
        <v>110</v>
      </c>
      <c r="E60" s="95" t="s">
        <v>111</v>
      </c>
      <c r="F60" s="92">
        <v>167</v>
      </c>
      <c r="G60" s="38" t="s">
        <v>125</v>
      </c>
      <c r="H60" s="100">
        <v>1</v>
      </c>
      <c r="I60" s="38" t="s">
        <v>126</v>
      </c>
      <c r="J60" s="36">
        <v>7674</v>
      </c>
      <c r="K60" s="37" t="s">
        <v>127</v>
      </c>
      <c r="L60" s="42">
        <v>2</v>
      </c>
      <c r="M60" s="38" t="s">
        <v>130</v>
      </c>
      <c r="N60" s="106" t="s">
        <v>54</v>
      </c>
      <c r="O60" s="124">
        <v>0</v>
      </c>
      <c r="P60" s="106" t="s">
        <v>131</v>
      </c>
      <c r="Q60" s="227">
        <v>0.7</v>
      </c>
      <c r="R60" s="220">
        <f>+Q60/'[1]PlanAcciónInst_FUGA 2022'!O60</f>
        <v>1</v>
      </c>
      <c r="S60" s="106"/>
      <c r="T60" s="189"/>
      <c r="U60" s="106"/>
      <c r="V60" s="189"/>
      <c r="W60" s="106"/>
      <c r="X60" s="189"/>
      <c r="Y60" s="106"/>
      <c r="Z60" s="189"/>
      <c r="AA60" s="257"/>
      <c r="AB60" s="258"/>
      <c r="AC60" s="257">
        <v>100</v>
      </c>
      <c r="AD60" s="258">
        <v>1</v>
      </c>
      <c r="AE60" s="256"/>
      <c r="AF60" s="186" t="s">
        <v>282</v>
      </c>
      <c r="AG60" s="204"/>
    </row>
    <row r="61" spans="1:33" s="27" customFormat="1" ht="99" customHeight="1" x14ac:dyDescent="0.15">
      <c r="A61" s="36">
        <v>3</v>
      </c>
      <c r="B61" s="29" t="s">
        <v>123</v>
      </c>
      <c r="C61" s="30" t="s">
        <v>124</v>
      </c>
      <c r="D61" s="95" t="s">
        <v>110</v>
      </c>
      <c r="E61" s="95" t="s">
        <v>111</v>
      </c>
      <c r="F61" s="92">
        <v>167</v>
      </c>
      <c r="G61" s="38" t="s">
        <v>125</v>
      </c>
      <c r="H61" s="100">
        <v>1</v>
      </c>
      <c r="I61" s="38" t="s">
        <v>126</v>
      </c>
      <c r="J61" s="36">
        <v>7674</v>
      </c>
      <c r="K61" s="37" t="s">
        <v>127</v>
      </c>
      <c r="L61" s="42">
        <v>2</v>
      </c>
      <c r="M61" s="38" t="s">
        <v>130</v>
      </c>
      <c r="N61" s="106" t="s">
        <v>56</v>
      </c>
      <c r="O61" s="120">
        <v>0</v>
      </c>
      <c r="P61" s="106" t="s">
        <v>57</v>
      </c>
      <c r="Q61" s="229">
        <v>227</v>
      </c>
      <c r="R61" s="220">
        <f>+Q61/'[1]PlanAcciónInst_FUGA 2022'!O61</f>
        <v>1</v>
      </c>
      <c r="S61" s="106"/>
      <c r="T61" s="189"/>
      <c r="U61" s="106"/>
      <c r="V61" s="189"/>
      <c r="W61" s="106"/>
      <c r="X61" s="189"/>
      <c r="Y61" s="143"/>
      <c r="Z61" s="189"/>
      <c r="AA61" s="259"/>
      <c r="AB61" s="258"/>
      <c r="AC61" s="259">
        <v>576</v>
      </c>
      <c r="AD61" s="258">
        <v>0.99839999999999995</v>
      </c>
      <c r="AE61" s="256"/>
      <c r="AF61" s="186" t="s">
        <v>282</v>
      </c>
      <c r="AG61" s="204"/>
    </row>
    <row r="62" spans="1:33" s="27" customFormat="1" ht="221.25" customHeight="1" x14ac:dyDescent="0.15">
      <c r="A62" s="36">
        <v>3</v>
      </c>
      <c r="B62" s="29" t="s">
        <v>123</v>
      </c>
      <c r="C62" s="30" t="s">
        <v>124</v>
      </c>
      <c r="D62" s="95" t="s">
        <v>110</v>
      </c>
      <c r="E62" s="95" t="s">
        <v>111</v>
      </c>
      <c r="F62" s="92">
        <v>167</v>
      </c>
      <c r="G62" s="38" t="s">
        <v>125</v>
      </c>
      <c r="H62" s="100">
        <v>1</v>
      </c>
      <c r="I62" s="38" t="s">
        <v>126</v>
      </c>
      <c r="J62" s="36">
        <v>7674</v>
      </c>
      <c r="K62" s="37" t="s">
        <v>127</v>
      </c>
      <c r="L62" s="42">
        <v>3</v>
      </c>
      <c r="M62" s="38" t="s">
        <v>132</v>
      </c>
      <c r="N62" s="39" t="s">
        <v>54</v>
      </c>
      <c r="O62" s="122">
        <v>34</v>
      </c>
      <c r="P62" s="39" t="s">
        <v>61</v>
      </c>
      <c r="Q62" s="227">
        <v>0.3</v>
      </c>
      <c r="R62" s="220">
        <f>+Q62/'[1]PlanAcciónInst_FUGA 2022'!O62</f>
        <v>1</v>
      </c>
      <c r="S62" s="39">
        <v>12</v>
      </c>
      <c r="T62" s="193">
        <v>0.35294117647058826</v>
      </c>
      <c r="U62" s="39">
        <v>14</v>
      </c>
      <c r="V62" s="193">
        <v>0.41176470588235292</v>
      </c>
      <c r="W62" s="39">
        <v>14.15</v>
      </c>
      <c r="X62" s="193">
        <v>0.41617647058823531</v>
      </c>
      <c r="Y62" s="33">
        <v>34</v>
      </c>
      <c r="Z62" s="188">
        <f>Y62/O62</f>
        <v>1</v>
      </c>
      <c r="AA62" s="249">
        <v>25.4</v>
      </c>
      <c r="AB62" s="247">
        <v>1</v>
      </c>
      <c r="AC62" s="249">
        <v>90</v>
      </c>
      <c r="AD62" s="247">
        <v>1</v>
      </c>
      <c r="AE62" s="237"/>
      <c r="AF62" s="186"/>
      <c r="AG62" s="204"/>
    </row>
    <row r="63" spans="1:33" s="27" customFormat="1" ht="85" x14ac:dyDescent="0.15">
      <c r="A63" s="36">
        <v>3</v>
      </c>
      <c r="B63" s="29" t="s">
        <v>123</v>
      </c>
      <c r="C63" s="30" t="s">
        <v>124</v>
      </c>
      <c r="D63" s="95" t="s">
        <v>110</v>
      </c>
      <c r="E63" s="95" t="s">
        <v>111</v>
      </c>
      <c r="F63" s="92">
        <v>167</v>
      </c>
      <c r="G63" s="38" t="s">
        <v>125</v>
      </c>
      <c r="H63" s="100">
        <v>1</v>
      </c>
      <c r="I63" s="38" t="s">
        <v>126</v>
      </c>
      <c r="J63" s="36">
        <v>7674</v>
      </c>
      <c r="K63" s="37" t="s">
        <v>127</v>
      </c>
      <c r="L63" s="42">
        <v>3</v>
      </c>
      <c r="M63" s="38" t="s">
        <v>132</v>
      </c>
      <c r="N63" s="39" t="s">
        <v>56</v>
      </c>
      <c r="O63" s="120">
        <v>732</v>
      </c>
      <c r="P63" s="39" t="s">
        <v>57</v>
      </c>
      <c r="Q63" s="229">
        <v>342</v>
      </c>
      <c r="R63" s="220">
        <f>+Q63/'[1]PlanAcciónInst_FUGA 2022'!O63</f>
        <v>1</v>
      </c>
      <c r="S63" s="136">
        <v>687</v>
      </c>
      <c r="T63" s="193">
        <v>0.98848920863309353</v>
      </c>
      <c r="U63" s="136">
        <v>687</v>
      </c>
      <c r="V63" s="193">
        <v>0.98848920863309353</v>
      </c>
      <c r="W63" s="137">
        <v>687</v>
      </c>
      <c r="X63" s="193">
        <v>0.98848920863309353</v>
      </c>
      <c r="Y63" s="34">
        <v>732</v>
      </c>
      <c r="Z63" s="188">
        <f>Y63/O63</f>
        <v>1</v>
      </c>
      <c r="AA63" s="248">
        <v>408</v>
      </c>
      <c r="AB63" s="247">
        <v>0.49619999999999997</v>
      </c>
      <c r="AC63" s="248">
        <v>1760</v>
      </c>
      <c r="AD63" s="247">
        <v>0.80910000000000004</v>
      </c>
      <c r="AE63" s="188"/>
      <c r="AF63" s="185"/>
      <c r="AG63" s="204"/>
    </row>
    <row r="64" spans="1:33" s="27" customFormat="1" ht="119" x14ac:dyDescent="0.15">
      <c r="A64" s="36">
        <v>3</v>
      </c>
      <c r="B64" s="29" t="s">
        <v>123</v>
      </c>
      <c r="C64" s="30" t="s">
        <v>133</v>
      </c>
      <c r="D64" s="95" t="s">
        <v>110</v>
      </c>
      <c r="E64" s="95" t="s">
        <v>111</v>
      </c>
      <c r="F64" s="92">
        <v>167</v>
      </c>
      <c r="G64" s="38" t="s">
        <v>125</v>
      </c>
      <c r="H64" s="100">
        <v>1</v>
      </c>
      <c r="I64" s="38" t="s">
        <v>126</v>
      </c>
      <c r="J64" s="36">
        <v>7674</v>
      </c>
      <c r="K64" s="37" t="s">
        <v>127</v>
      </c>
      <c r="L64" s="42">
        <v>4</v>
      </c>
      <c r="M64" s="38" t="s">
        <v>172</v>
      </c>
      <c r="N64" s="39" t="s">
        <v>54</v>
      </c>
      <c r="O64" s="122">
        <v>2</v>
      </c>
      <c r="P64" s="39" t="s">
        <v>134</v>
      </c>
      <c r="Q64" s="225">
        <v>3</v>
      </c>
      <c r="R64" s="220">
        <f>+Q64/'[1]PlanAcciónInst_FUGA 2022'!O64</f>
        <v>1</v>
      </c>
      <c r="S64" s="39">
        <v>0</v>
      </c>
      <c r="T64" s="193">
        <v>0</v>
      </c>
      <c r="U64" s="39">
        <v>2</v>
      </c>
      <c r="V64" s="193">
        <v>1</v>
      </c>
      <c r="W64" s="39">
        <v>2</v>
      </c>
      <c r="X64" s="193">
        <v>1</v>
      </c>
      <c r="Y64" s="33">
        <v>2</v>
      </c>
      <c r="Z64" s="188">
        <f>Y64/O64</f>
        <v>1</v>
      </c>
      <c r="AA64" s="249">
        <v>1</v>
      </c>
      <c r="AB64" s="247">
        <v>1</v>
      </c>
      <c r="AC64" s="249">
        <v>16</v>
      </c>
      <c r="AD64" s="247">
        <v>1</v>
      </c>
      <c r="AE64" s="237"/>
      <c r="AF64" s="186"/>
      <c r="AG64" s="204"/>
    </row>
    <row r="65" spans="1:33" s="27" customFormat="1" ht="119" x14ac:dyDescent="0.15">
      <c r="A65" s="36">
        <v>3</v>
      </c>
      <c r="B65" s="29" t="s">
        <v>123</v>
      </c>
      <c r="C65" s="30" t="s">
        <v>133</v>
      </c>
      <c r="D65" s="95" t="s">
        <v>110</v>
      </c>
      <c r="E65" s="95" t="s">
        <v>111</v>
      </c>
      <c r="F65" s="92">
        <v>167</v>
      </c>
      <c r="G65" s="38" t="s">
        <v>125</v>
      </c>
      <c r="H65" s="100">
        <v>1</v>
      </c>
      <c r="I65" s="38" t="s">
        <v>126</v>
      </c>
      <c r="J65" s="36">
        <v>7674</v>
      </c>
      <c r="K65" s="37" t="s">
        <v>127</v>
      </c>
      <c r="L65" s="42">
        <v>4</v>
      </c>
      <c r="M65" s="38" t="s">
        <v>172</v>
      </c>
      <c r="N65" s="39" t="s">
        <v>56</v>
      </c>
      <c r="O65" s="120">
        <v>10</v>
      </c>
      <c r="P65" s="39" t="s">
        <v>57</v>
      </c>
      <c r="Q65" s="229">
        <v>55</v>
      </c>
      <c r="R65" s="220">
        <f>+Q65/'[1]PlanAcciónInst_FUGA 2022'!O65</f>
        <v>1</v>
      </c>
      <c r="S65" s="136">
        <v>0</v>
      </c>
      <c r="T65" s="193">
        <v>0</v>
      </c>
      <c r="U65" s="136">
        <v>10</v>
      </c>
      <c r="V65" s="193">
        <v>1</v>
      </c>
      <c r="W65" s="137">
        <v>10</v>
      </c>
      <c r="X65" s="193">
        <v>1</v>
      </c>
      <c r="Y65" s="34">
        <v>10</v>
      </c>
      <c r="Z65" s="188">
        <f>Y65/O65</f>
        <v>1</v>
      </c>
      <c r="AA65" s="248">
        <v>0</v>
      </c>
      <c r="AB65" s="247">
        <v>0</v>
      </c>
      <c r="AC65" s="248">
        <v>135</v>
      </c>
      <c r="AD65" s="247">
        <v>0.9294</v>
      </c>
      <c r="AE65" s="188"/>
      <c r="AF65" s="185"/>
      <c r="AG65" s="204"/>
    </row>
    <row r="66" spans="1:33" s="27" customFormat="1" ht="102" x14ac:dyDescent="0.15">
      <c r="A66" s="36">
        <v>3</v>
      </c>
      <c r="B66" s="29" t="s">
        <v>123</v>
      </c>
      <c r="C66" s="30" t="s">
        <v>307</v>
      </c>
      <c r="D66" s="95" t="s">
        <v>110</v>
      </c>
      <c r="E66" s="95" t="s">
        <v>111</v>
      </c>
      <c r="F66" s="92">
        <v>167</v>
      </c>
      <c r="G66" s="38" t="s">
        <v>125</v>
      </c>
      <c r="H66" s="100">
        <v>1</v>
      </c>
      <c r="I66" s="38" t="s">
        <v>126</v>
      </c>
      <c r="J66" s="36">
        <v>7674</v>
      </c>
      <c r="K66" s="37" t="s">
        <v>127</v>
      </c>
      <c r="L66" s="42">
        <v>5</v>
      </c>
      <c r="M66" s="38" t="s">
        <v>302</v>
      </c>
      <c r="N66" s="39" t="s">
        <v>54</v>
      </c>
      <c r="O66" s="122">
        <v>14</v>
      </c>
      <c r="P66" s="39" t="s">
        <v>135</v>
      </c>
      <c r="Q66" s="225">
        <v>20</v>
      </c>
      <c r="R66" s="220">
        <f>+Q66/'[1]PlanAcciónInst_FUGA 2022'!O66</f>
        <v>1</v>
      </c>
      <c r="S66" s="39">
        <v>0</v>
      </c>
      <c r="T66" s="193">
        <v>0</v>
      </c>
      <c r="U66" s="39">
        <v>4</v>
      </c>
      <c r="V66" s="193">
        <v>0.5</v>
      </c>
      <c r="W66" s="39">
        <v>9</v>
      </c>
      <c r="X66" s="193">
        <v>0.6428571428571429</v>
      </c>
      <c r="Y66" s="33">
        <v>14</v>
      </c>
      <c r="Z66" s="188">
        <f>Y66/O66</f>
        <v>1</v>
      </c>
      <c r="AA66" s="249">
        <v>2</v>
      </c>
      <c r="AB66" s="247">
        <v>1</v>
      </c>
      <c r="AC66" s="249">
        <v>55</v>
      </c>
      <c r="AD66" s="247">
        <v>1</v>
      </c>
      <c r="AE66" s="237"/>
      <c r="AF66" s="186"/>
      <c r="AG66" s="204"/>
    </row>
    <row r="67" spans="1:33" s="27" customFormat="1" ht="102" x14ac:dyDescent="0.2">
      <c r="A67" s="36">
        <v>3</v>
      </c>
      <c r="B67" s="29" t="s">
        <v>123</v>
      </c>
      <c r="C67" s="141" t="s">
        <v>307</v>
      </c>
      <c r="D67" s="95" t="s">
        <v>110</v>
      </c>
      <c r="E67" s="95" t="s">
        <v>111</v>
      </c>
      <c r="F67" s="92">
        <v>167</v>
      </c>
      <c r="G67" s="38" t="s">
        <v>125</v>
      </c>
      <c r="H67" s="100">
        <v>1</v>
      </c>
      <c r="I67" s="38" t="s">
        <v>126</v>
      </c>
      <c r="J67" s="36">
        <v>7674</v>
      </c>
      <c r="K67" s="37" t="s">
        <v>127</v>
      </c>
      <c r="L67" s="42">
        <v>5</v>
      </c>
      <c r="M67" s="38" t="s">
        <v>303</v>
      </c>
      <c r="N67" s="39" t="s">
        <v>56</v>
      </c>
      <c r="O67" s="120">
        <v>1176</v>
      </c>
      <c r="P67" s="39" t="s">
        <v>57</v>
      </c>
      <c r="Q67" s="229">
        <v>1164</v>
      </c>
      <c r="R67" s="220">
        <f>+Q67/'[1]PlanAcciónInst_FUGA 2022'!O67</f>
        <v>0.99232736572890023</v>
      </c>
      <c r="S67" s="136">
        <v>337</v>
      </c>
      <c r="T67" s="193">
        <v>0.28656462585034015</v>
      </c>
      <c r="U67" s="136">
        <v>981</v>
      </c>
      <c r="V67" s="193">
        <v>0.86814159292035398</v>
      </c>
      <c r="W67" s="137">
        <v>993</v>
      </c>
      <c r="X67" s="193">
        <v>0.87876106194690262</v>
      </c>
      <c r="Y67" s="34">
        <v>1176</v>
      </c>
      <c r="Z67" s="188">
        <f>Y67/O67</f>
        <v>1</v>
      </c>
      <c r="AA67" s="248">
        <v>308</v>
      </c>
      <c r="AB67" s="247">
        <v>0.19700000000000001</v>
      </c>
      <c r="AC67" s="248">
        <v>3542</v>
      </c>
      <c r="AD67" s="247">
        <v>0.7369</v>
      </c>
      <c r="AE67" s="188"/>
      <c r="AF67" s="185"/>
      <c r="AG67" s="204"/>
    </row>
    <row r="68" spans="1:33" s="27" customFormat="1" ht="85" x14ac:dyDescent="0.15">
      <c r="A68" s="36">
        <v>3</v>
      </c>
      <c r="B68" s="29" t="s">
        <v>123</v>
      </c>
      <c r="C68" s="30" t="s">
        <v>124</v>
      </c>
      <c r="D68" s="95" t="s">
        <v>110</v>
      </c>
      <c r="E68" s="95" t="s">
        <v>111</v>
      </c>
      <c r="F68" s="92">
        <v>167</v>
      </c>
      <c r="G68" s="38" t="s">
        <v>125</v>
      </c>
      <c r="H68" s="100">
        <v>1</v>
      </c>
      <c r="I68" s="38" t="s">
        <v>126</v>
      </c>
      <c r="J68" s="36">
        <v>7674</v>
      </c>
      <c r="K68" s="37" t="s">
        <v>127</v>
      </c>
      <c r="L68" s="42">
        <v>6</v>
      </c>
      <c r="M68" s="38" t="s">
        <v>136</v>
      </c>
      <c r="N68" s="100" t="s">
        <v>54</v>
      </c>
      <c r="O68" s="125">
        <v>0.2</v>
      </c>
      <c r="P68" s="100" t="s">
        <v>137</v>
      </c>
      <c r="Q68" s="225">
        <v>0.1</v>
      </c>
      <c r="R68" s="220">
        <f>+Q68/'[1]PlanAcciónInst_FUGA 2022'!O68</f>
        <v>1</v>
      </c>
      <c r="S68" s="39">
        <v>0.04</v>
      </c>
      <c r="T68" s="193">
        <v>9.9999999999999992E-2</v>
      </c>
      <c r="U68" s="39">
        <v>0.1</v>
      </c>
      <c r="V68" s="193">
        <v>0.25</v>
      </c>
      <c r="W68" s="39">
        <v>0.12</v>
      </c>
      <c r="X68" s="193">
        <v>0.6</v>
      </c>
      <c r="Y68" s="33">
        <v>0.2</v>
      </c>
      <c r="Z68" s="188">
        <f>Y68/O68</f>
        <v>1</v>
      </c>
      <c r="AA68" s="249">
        <v>0.16</v>
      </c>
      <c r="AB68" s="247">
        <v>1</v>
      </c>
      <c r="AC68" s="249">
        <v>0.86</v>
      </c>
      <c r="AD68" s="247">
        <v>1</v>
      </c>
      <c r="AE68" s="237"/>
      <c r="AF68" s="186"/>
      <c r="AG68" s="204"/>
    </row>
    <row r="69" spans="1:33" s="27" customFormat="1" ht="86" thickBot="1" x14ac:dyDescent="0.2">
      <c r="A69" s="36">
        <v>3</v>
      </c>
      <c r="B69" s="29" t="s">
        <v>123</v>
      </c>
      <c r="C69" s="30" t="s">
        <v>124</v>
      </c>
      <c r="D69" s="95" t="s">
        <v>110</v>
      </c>
      <c r="E69" s="95" t="s">
        <v>111</v>
      </c>
      <c r="F69" s="93">
        <v>167</v>
      </c>
      <c r="G69" s="30" t="s">
        <v>125</v>
      </c>
      <c r="H69" s="39">
        <v>1</v>
      </c>
      <c r="I69" s="30" t="s">
        <v>126</v>
      </c>
      <c r="J69" s="28">
        <v>7674</v>
      </c>
      <c r="K69" s="29" t="s">
        <v>127</v>
      </c>
      <c r="L69" s="32">
        <v>6</v>
      </c>
      <c r="M69" s="30" t="s">
        <v>136</v>
      </c>
      <c r="N69" s="39" t="s">
        <v>56</v>
      </c>
      <c r="O69" s="120">
        <v>30</v>
      </c>
      <c r="P69" s="39" t="s">
        <v>57</v>
      </c>
      <c r="Q69" s="229">
        <v>77</v>
      </c>
      <c r="R69" s="220">
        <f>+Q69/'[1]PlanAcciónInst_FUGA 2022'!O69</f>
        <v>1</v>
      </c>
      <c r="S69" s="136">
        <v>46</v>
      </c>
      <c r="T69" s="193">
        <v>1</v>
      </c>
      <c r="U69" s="136">
        <v>46</v>
      </c>
      <c r="V69" s="193">
        <v>1</v>
      </c>
      <c r="W69" s="137">
        <v>30</v>
      </c>
      <c r="X69" s="193">
        <v>0.65217391304347827</v>
      </c>
      <c r="Y69" s="34">
        <v>30</v>
      </c>
      <c r="Z69" s="188">
        <f>Y69/O69</f>
        <v>1</v>
      </c>
      <c r="AA69" s="248">
        <v>23</v>
      </c>
      <c r="AB69" s="247">
        <v>0.1472</v>
      </c>
      <c r="AC69" s="248">
        <v>290</v>
      </c>
      <c r="AD69" s="247">
        <v>0.68459999999999999</v>
      </c>
      <c r="AE69" s="188"/>
      <c r="AF69" s="185"/>
      <c r="AG69" s="205"/>
    </row>
    <row r="70" spans="1:33" s="27" customFormat="1" ht="68" x14ac:dyDescent="0.15">
      <c r="A70" s="36">
        <v>4</v>
      </c>
      <c r="B70" s="29" t="s">
        <v>138</v>
      </c>
      <c r="C70" s="30" t="s">
        <v>139</v>
      </c>
      <c r="D70" s="95" t="s">
        <v>64</v>
      </c>
      <c r="E70" s="29" t="s">
        <v>140</v>
      </c>
      <c r="F70" s="94">
        <v>334</v>
      </c>
      <c r="G70" s="97" t="s">
        <v>141</v>
      </c>
      <c r="H70" s="101">
        <v>1</v>
      </c>
      <c r="I70" s="97" t="s">
        <v>142</v>
      </c>
      <c r="J70" s="60">
        <v>7664</v>
      </c>
      <c r="K70" s="40" t="s">
        <v>143</v>
      </c>
      <c r="L70" s="41">
        <v>1</v>
      </c>
      <c r="M70" s="38" t="s">
        <v>215</v>
      </c>
      <c r="N70" s="105" t="s">
        <v>54</v>
      </c>
      <c r="O70" s="126">
        <v>8</v>
      </c>
      <c r="P70" s="105" t="s">
        <v>144</v>
      </c>
      <c r="Q70" s="228">
        <v>13</v>
      </c>
      <c r="R70" s="220">
        <f>+Q70/'[1]PlanAcciónInst_FUGA 2022'!O70</f>
        <v>1</v>
      </c>
      <c r="S70" s="39">
        <v>3</v>
      </c>
      <c r="T70" s="193">
        <v>0.375</v>
      </c>
      <c r="U70" s="39">
        <v>8</v>
      </c>
      <c r="V70" s="193">
        <v>1</v>
      </c>
      <c r="W70" s="39">
        <v>8</v>
      </c>
      <c r="X70" s="193">
        <v>1</v>
      </c>
      <c r="Y70" s="33">
        <v>8</v>
      </c>
      <c r="Z70" s="188">
        <f>Y70/O70</f>
        <v>1</v>
      </c>
      <c r="AA70" s="249">
        <v>2</v>
      </c>
      <c r="AB70" s="247">
        <v>1</v>
      </c>
      <c r="AC70" s="249">
        <v>37</v>
      </c>
      <c r="AD70" s="247">
        <v>1</v>
      </c>
      <c r="AE70" s="188"/>
      <c r="AF70" s="185"/>
      <c r="AG70" s="202">
        <f>AVERAGE(Z70:Z81)</f>
        <v>1</v>
      </c>
    </row>
    <row r="71" spans="1:33" s="27" customFormat="1" ht="68" x14ac:dyDescent="0.15">
      <c r="A71" s="36">
        <v>4</v>
      </c>
      <c r="B71" s="29" t="s">
        <v>138</v>
      </c>
      <c r="C71" s="30" t="s">
        <v>139</v>
      </c>
      <c r="D71" s="95" t="s">
        <v>64</v>
      </c>
      <c r="E71" s="29" t="s">
        <v>140</v>
      </c>
      <c r="F71" s="92">
        <v>334</v>
      </c>
      <c r="G71" s="38" t="s">
        <v>141</v>
      </c>
      <c r="H71" s="100">
        <v>1</v>
      </c>
      <c r="I71" s="38" t="s">
        <v>142</v>
      </c>
      <c r="J71" s="36">
        <v>7664</v>
      </c>
      <c r="K71" s="37" t="s">
        <v>143</v>
      </c>
      <c r="L71" s="42">
        <v>1</v>
      </c>
      <c r="M71" s="38" t="s">
        <v>215</v>
      </c>
      <c r="N71" s="39" t="s">
        <v>56</v>
      </c>
      <c r="O71" s="120">
        <v>70</v>
      </c>
      <c r="P71" s="39" t="s">
        <v>57</v>
      </c>
      <c r="Q71" s="228">
        <v>143</v>
      </c>
      <c r="R71" s="220">
        <f>+Q71/'[1]PlanAcciónInst_FUGA 2022'!O71</f>
        <v>1</v>
      </c>
      <c r="S71" s="136">
        <v>68</v>
      </c>
      <c r="T71" s="193">
        <v>0.97142857142857142</v>
      </c>
      <c r="U71" s="136">
        <v>70</v>
      </c>
      <c r="V71" s="193">
        <v>1</v>
      </c>
      <c r="W71" s="137">
        <v>70</v>
      </c>
      <c r="X71" s="193">
        <v>1</v>
      </c>
      <c r="Y71" s="34">
        <v>70</v>
      </c>
      <c r="Z71" s="188">
        <f>Y71/O71</f>
        <v>1</v>
      </c>
      <c r="AA71" s="248">
        <v>126</v>
      </c>
      <c r="AB71" s="247">
        <v>0.77310000000000001</v>
      </c>
      <c r="AC71" s="248">
        <v>405</v>
      </c>
      <c r="AD71" s="247">
        <v>0.9153</v>
      </c>
      <c r="AE71" s="188"/>
      <c r="AF71" s="185"/>
      <c r="AG71" s="202"/>
    </row>
    <row r="72" spans="1:33" s="27" customFormat="1" ht="68" x14ac:dyDescent="0.15">
      <c r="A72" s="36">
        <v>4</v>
      </c>
      <c r="B72" s="29" t="s">
        <v>138</v>
      </c>
      <c r="C72" s="30" t="s">
        <v>145</v>
      </c>
      <c r="D72" s="95" t="s">
        <v>64</v>
      </c>
      <c r="E72" s="29" t="s">
        <v>140</v>
      </c>
      <c r="F72" s="93">
        <v>334</v>
      </c>
      <c r="G72" s="30" t="s">
        <v>141</v>
      </c>
      <c r="H72" s="39">
        <v>1</v>
      </c>
      <c r="I72" s="30" t="s">
        <v>142</v>
      </c>
      <c r="J72" s="28">
        <v>7664</v>
      </c>
      <c r="K72" s="29" t="s">
        <v>143</v>
      </c>
      <c r="L72" s="42">
        <v>2</v>
      </c>
      <c r="M72" s="38" t="s">
        <v>304</v>
      </c>
      <c r="N72" s="39" t="s">
        <v>54</v>
      </c>
      <c r="O72" s="127">
        <v>71</v>
      </c>
      <c r="P72" s="39" t="s">
        <v>194</v>
      </c>
      <c r="Q72" s="228">
        <v>67</v>
      </c>
      <c r="R72" s="220">
        <f>+Q72/'[1]PlanAcciónInst_FUGA 2022'!O72</f>
        <v>1</v>
      </c>
      <c r="S72" s="39">
        <v>9</v>
      </c>
      <c r="T72" s="193">
        <v>0.25714285714285712</v>
      </c>
      <c r="U72" s="39">
        <v>29</v>
      </c>
      <c r="V72" s="193">
        <v>0.82857142857142863</v>
      </c>
      <c r="W72" s="39">
        <v>46</v>
      </c>
      <c r="X72" s="193">
        <v>0.647887323943662</v>
      </c>
      <c r="Y72" s="33">
        <v>71</v>
      </c>
      <c r="Z72" s="188">
        <f>Y72/O72</f>
        <v>1</v>
      </c>
      <c r="AA72" s="249">
        <v>20</v>
      </c>
      <c r="AB72" s="247">
        <v>1</v>
      </c>
      <c r="AC72" s="249">
        <v>212</v>
      </c>
      <c r="AD72" s="247">
        <v>1</v>
      </c>
      <c r="AE72" s="188"/>
      <c r="AF72" s="185"/>
      <c r="AG72" s="202"/>
    </row>
    <row r="73" spans="1:33" s="27" customFormat="1" ht="68" x14ac:dyDescent="0.15">
      <c r="A73" s="36">
        <v>4</v>
      </c>
      <c r="B73" s="29" t="s">
        <v>138</v>
      </c>
      <c r="C73" s="30" t="s">
        <v>145</v>
      </c>
      <c r="D73" s="95" t="s">
        <v>64</v>
      </c>
      <c r="E73" s="29" t="s">
        <v>140</v>
      </c>
      <c r="F73" s="93">
        <v>334</v>
      </c>
      <c r="G73" s="30" t="s">
        <v>141</v>
      </c>
      <c r="H73" s="39">
        <v>1</v>
      </c>
      <c r="I73" s="30" t="s">
        <v>142</v>
      </c>
      <c r="J73" s="28">
        <v>7664</v>
      </c>
      <c r="K73" s="29" t="s">
        <v>143</v>
      </c>
      <c r="L73" s="42">
        <v>2</v>
      </c>
      <c r="M73" s="38" t="s">
        <v>304</v>
      </c>
      <c r="N73" s="39" t="s">
        <v>56</v>
      </c>
      <c r="O73" s="120">
        <v>1470</v>
      </c>
      <c r="P73" s="39" t="s">
        <v>57</v>
      </c>
      <c r="Q73" s="228">
        <v>320</v>
      </c>
      <c r="R73" s="220">
        <f>+Q73/'[1]PlanAcciónInst_FUGA 2022'!O73</f>
        <v>1</v>
      </c>
      <c r="S73" s="136">
        <v>188</v>
      </c>
      <c r="T73" s="193">
        <v>0.51086956521739135</v>
      </c>
      <c r="U73" s="136">
        <v>368</v>
      </c>
      <c r="V73" s="193">
        <v>0.88888888888888884</v>
      </c>
      <c r="W73" s="137">
        <v>412</v>
      </c>
      <c r="X73" s="193">
        <v>0.33937397034596378</v>
      </c>
      <c r="Y73" s="34">
        <v>1470</v>
      </c>
      <c r="Z73" s="188">
        <f>Y73/O73</f>
        <v>1</v>
      </c>
      <c r="AA73" s="248">
        <v>171</v>
      </c>
      <c r="AB73" s="247">
        <v>0.17499999999999999</v>
      </c>
      <c r="AC73" s="248">
        <v>2816</v>
      </c>
      <c r="AD73" s="247">
        <v>0.77769999999999995</v>
      </c>
      <c r="AE73" s="188"/>
      <c r="AF73" s="185"/>
      <c r="AG73" s="202"/>
    </row>
    <row r="74" spans="1:33" s="27" customFormat="1" ht="68" x14ac:dyDescent="0.15">
      <c r="A74" s="36">
        <v>4</v>
      </c>
      <c r="B74" s="29" t="s">
        <v>138</v>
      </c>
      <c r="C74" s="30" t="s">
        <v>146</v>
      </c>
      <c r="D74" s="95" t="s">
        <v>64</v>
      </c>
      <c r="E74" s="29" t="s">
        <v>140</v>
      </c>
      <c r="F74" s="94">
        <v>334</v>
      </c>
      <c r="G74" s="97" t="s">
        <v>141</v>
      </c>
      <c r="H74" s="101">
        <v>1</v>
      </c>
      <c r="I74" s="97" t="s">
        <v>142</v>
      </c>
      <c r="J74" s="60">
        <v>7664</v>
      </c>
      <c r="K74" s="40" t="s">
        <v>143</v>
      </c>
      <c r="L74" s="42">
        <v>3</v>
      </c>
      <c r="M74" s="38" t="s">
        <v>147</v>
      </c>
      <c r="N74" s="107" t="s">
        <v>54</v>
      </c>
      <c r="O74" s="128">
        <v>0</v>
      </c>
      <c r="P74" s="107" t="s">
        <v>148</v>
      </c>
      <c r="Q74" s="228">
        <v>0.4</v>
      </c>
      <c r="R74" s="220">
        <f>+Q74/'[1]PlanAcciónInst_FUGA 2022'!O74</f>
        <v>1</v>
      </c>
      <c r="S74" s="107"/>
      <c r="T74" s="190"/>
      <c r="U74" s="107"/>
      <c r="V74" s="190"/>
      <c r="W74" s="107"/>
      <c r="X74" s="190"/>
      <c r="Y74" s="107"/>
      <c r="Z74" s="190"/>
      <c r="AA74" s="257"/>
      <c r="AB74" s="258"/>
      <c r="AC74" s="257">
        <v>1</v>
      </c>
      <c r="AD74" s="258">
        <v>1</v>
      </c>
      <c r="AE74" s="190"/>
      <c r="AF74" s="185" t="s">
        <v>287</v>
      </c>
      <c r="AG74" s="202"/>
    </row>
    <row r="75" spans="1:33" s="27" customFormat="1" ht="68" x14ac:dyDescent="0.15">
      <c r="A75" s="36">
        <v>4</v>
      </c>
      <c r="B75" s="29" t="s">
        <v>138</v>
      </c>
      <c r="C75" s="30" t="s">
        <v>146</v>
      </c>
      <c r="D75" s="95" t="s">
        <v>64</v>
      </c>
      <c r="E75" s="29" t="s">
        <v>140</v>
      </c>
      <c r="F75" s="92">
        <v>334</v>
      </c>
      <c r="G75" s="38" t="s">
        <v>141</v>
      </c>
      <c r="H75" s="100">
        <v>1</v>
      </c>
      <c r="I75" s="38" t="s">
        <v>142</v>
      </c>
      <c r="J75" s="36">
        <v>7664</v>
      </c>
      <c r="K75" s="37" t="s">
        <v>143</v>
      </c>
      <c r="L75" s="42">
        <v>3</v>
      </c>
      <c r="M75" s="38" t="s">
        <v>147</v>
      </c>
      <c r="N75" s="107" t="s">
        <v>56</v>
      </c>
      <c r="O75" s="120">
        <v>0</v>
      </c>
      <c r="P75" s="107" t="s">
        <v>57</v>
      </c>
      <c r="Q75" s="228">
        <v>73</v>
      </c>
      <c r="R75" s="220">
        <f>+Q75/'[1]PlanAcciónInst_FUGA 2022'!O75</f>
        <v>1</v>
      </c>
      <c r="S75" s="107"/>
      <c r="T75" s="190"/>
      <c r="U75" s="107"/>
      <c r="V75" s="190"/>
      <c r="W75" s="107"/>
      <c r="X75" s="190"/>
      <c r="Y75" s="144"/>
      <c r="Z75" s="190"/>
      <c r="AA75" s="259"/>
      <c r="AB75" s="258"/>
      <c r="AC75" s="259">
        <v>129</v>
      </c>
      <c r="AD75" s="258">
        <v>1</v>
      </c>
      <c r="AE75" s="190"/>
      <c r="AF75" s="185" t="s">
        <v>287</v>
      </c>
      <c r="AG75" s="202"/>
    </row>
    <row r="76" spans="1:33" s="27" customFormat="1" ht="68" x14ac:dyDescent="0.15">
      <c r="A76" s="36">
        <v>4</v>
      </c>
      <c r="B76" s="29" t="s">
        <v>138</v>
      </c>
      <c r="C76" s="30" t="s">
        <v>139</v>
      </c>
      <c r="D76" s="95" t="s">
        <v>64</v>
      </c>
      <c r="E76" s="29" t="s">
        <v>140</v>
      </c>
      <c r="F76" s="92">
        <v>334</v>
      </c>
      <c r="G76" s="38" t="s">
        <v>141</v>
      </c>
      <c r="H76" s="100">
        <v>1</v>
      </c>
      <c r="I76" s="38" t="s">
        <v>142</v>
      </c>
      <c r="J76" s="36">
        <v>7664</v>
      </c>
      <c r="K76" s="37" t="s">
        <v>143</v>
      </c>
      <c r="L76" s="42">
        <v>4</v>
      </c>
      <c r="M76" s="38" t="s">
        <v>149</v>
      </c>
      <c r="N76" s="39" t="s">
        <v>54</v>
      </c>
      <c r="O76" s="128">
        <v>0.4</v>
      </c>
      <c r="P76" s="39" t="s">
        <v>150</v>
      </c>
      <c r="Q76" s="228">
        <v>0.3</v>
      </c>
      <c r="R76" s="220">
        <f>+Q76/'[1]PlanAcciónInst_FUGA 2022'!O76</f>
        <v>1</v>
      </c>
      <c r="S76" s="39">
        <v>0.05</v>
      </c>
      <c r="T76" s="193">
        <v>0.125</v>
      </c>
      <c r="U76" s="39">
        <v>0.2</v>
      </c>
      <c r="V76" s="193">
        <v>0.5</v>
      </c>
      <c r="W76" s="39">
        <v>0.3</v>
      </c>
      <c r="X76" s="193">
        <v>0.74999999999999989</v>
      </c>
      <c r="Y76" s="33">
        <v>0.4</v>
      </c>
      <c r="Z76" s="188">
        <f>Y76/O76</f>
        <v>1</v>
      </c>
      <c r="AA76" s="249"/>
      <c r="AB76" s="247"/>
      <c r="AC76" s="249">
        <v>1</v>
      </c>
      <c r="AD76" s="247">
        <v>1</v>
      </c>
      <c r="AE76" s="188"/>
      <c r="AF76" s="185" t="s">
        <v>296</v>
      </c>
      <c r="AG76" s="202"/>
    </row>
    <row r="77" spans="1:33" s="27" customFormat="1" ht="68" x14ac:dyDescent="0.15">
      <c r="A77" s="36">
        <v>4</v>
      </c>
      <c r="B77" s="29" t="s">
        <v>138</v>
      </c>
      <c r="C77" s="30" t="s">
        <v>139</v>
      </c>
      <c r="D77" s="95" t="s">
        <v>64</v>
      </c>
      <c r="E77" s="29" t="s">
        <v>140</v>
      </c>
      <c r="F77" s="92">
        <v>334</v>
      </c>
      <c r="G77" s="38" t="s">
        <v>141</v>
      </c>
      <c r="H77" s="100">
        <v>1</v>
      </c>
      <c r="I77" s="38" t="s">
        <v>142</v>
      </c>
      <c r="J77" s="36">
        <v>7664</v>
      </c>
      <c r="K77" s="37" t="s">
        <v>143</v>
      </c>
      <c r="L77" s="42">
        <v>4</v>
      </c>
      <c r="M77" s="38" t="s">
        <v>149</v>
      </c>
      <c r="N77" s="39" t="s">
        <v>56</v>
      </c>
      <c r="O77" s="120">
        <v>167</v>
      </c>
      <c r="P77" s="39" t="s">
        <v>57</v>
      </c>
      <c r="Q77" s="228">
        <v>128</v>
      </c>
      <c r="R77" s="220">
        <f>+Q77/'[1]PlanAcciónInst_FUGA 2022'!O77</f>
        <v>1</v>
      </c>
      <c r="S77" s="136">
        <v>165</v>
      </c>
      <c r="T77" s="193">
        <v>1</v>
      </c>
      <c r="U77" s="136">
        <v>165</v>
      </c>
      <c r="V77" s="193">
        <v>1</v>
      </c>
      <c r="W77" s="137">
        <v>162</v>
      </c>
      <c r="X77" s="193">
        <v>0.98181818181818181</v>
      </c>
      <c r="Y77" s="34">
        <v>167</v>
      </c>
      <c r="Z77" s="188">
        <f>Y77/O77</f>
        <v>1</v>
      </c>
      <c r="AA77" s="248"/>
      <c r="AB77" s="247"/>
      <c r="AC77" s="248">
        <v>352</v>
      </c>
      <c r="AD77" s="247">
        <v>1</v>
      </c>
      <c r="AE77" s="188"/>
      <c r="AF77" s="185" t="s">
        <v>308</v>
      </c>
      <c r="AG77" s="202"/>
    </row>
    <row r="78" spans="1:33" s="27" customFormat="1" ht="68" x14ac:dyDescent="0.15">
      <c r="A78" s="36">
        <v>4</v>
      </c>
      <c r="B78" s="29" t="s">
        <v>138</v>
      </c>
      <c r="C78" s="30" t="s">
        <v>151</v>
      </c>
      <c r="D78" s="95" t="s">
        <v>64</v>
      </c>
      <c r="E78" s="29" t="s">
        <v>140</v>
      </c>
      <c r="F78" s="92">
        <v>334</v>
      </c>
      <c r="G78" s="38" t="s">
        <v>141</v>
      </c>
      <c r="H78" s="100">
        <v>1</v>
      </c>
      <c r="I78" s="38" t="s">
        <v>142</v>
      </c>
      <c r="J78" s="36">
        <v>7664</v>
      </c>
      <c r="K78" s="37" t="s">
        <v>143</v>
      </c>
      <c r="L78" s="42">
        <v>5</v>
      </c>
      <c r="M78" s="38" t="s">
        <v>152</v>
      </c>
      <c r="N78" s="39" t="s">
        <v>54</v>
      </c>
      <c r="O78" s="127">
        <v>10</v>
      </c>
      <c r="P78" s="39" t="s">
        <v>195</v>
      </c>
      <c r="Q78" s="228">
        <v>12</v>
      </c>
      <c r="R78" s="220">
        <f>+Q78/'[1]PlanAcciónInst_FUGA 2022'!O78</f>
        <v>1</v>
      </c>
      <c r="S78" s="39">
        <v>2</v>
      </c>
      <c r="T78" s="193">
        <v>0.2</v>
      </c>
      <c r="U78" s="39">
        <v>2.7</v>
      </c>
      <c r="V78" s="193">
        <v>0.27</v>
      </c>
      <c r="W78" s="39">
        <v>10</v>
      </c>
      <c r="X78" s="193">
        <v>1</v>
      </c>
      <c r="Y78" s="33">
        <v>10</v>
      </c>
      <c r="Z78" s="188">
        <f>Y78/O78</f>
        <v>1</v>
      </c>
      <c r="AA78" s="249">
        <v>7</v>
      </c>
      <c r="AB78" s="247">
        <v>1</v>
      </c>
      <c r="AC78" s="249">
        <v>45</v>
      </c>
      <c r="AD78" s="247">
        <v>1</v>
      </c>
      <c r="AE78" s="188"/>
      <c r="AF78" s="185"/>
      <c r="AG78" s="202"/>
    </row>
    <row r="79" spans="1:33" s="27" customFormat="1" ht="68" x14ac:dyDescent="0.15">
      <c r="A79" s="36">
        <v>4</v>
      </c>
      <c r="B79" s="29" t="s">
        <v>138</v>
      </c>
      <c r="C79" s="30" t="s">
        <v>151</v>
      </c>
      <c r="D79" s="95" t="s">
        <v>64</v>
      </c>
      <c r="E79" s="29" t="s">
        <v>140</v>
      </c>
      <c r="F79" s="92">
        <v>334</v>
      </c>
      <c r="G79" s="38" t="s">
        <v>141</v>
      </c>
      <c r="H79" s="100">
        <v>1</v>
      </c>
      <c r="I79" s="38" t="s">
        <v>142</v>
      </c>
      <c r="J79" s="36">
        <v>7664</v>
      </c>
      <c r="K79" s="37" t="s">
        <v>143</v>
      </c>
      <c r="L79" s="42">
        <v>5</v>
      </c>
      <c r="M79" s="38" t="s">
        <v>152</v>
      </c>
      <c r="N79" s="39" t="s">
        <v>56</v>
      </c>
      <c r="O79" s="120">
        <v>42</v>
      </c>
      <c r="P79" s="39" t="s">
        <v>57</v>
      </c>
      <c r="Q79" s="228">
        <v>86</v>
      </c>
      <c r="R79" s="220">
        <f>+Q79/'[1]PlanAcciónInst_FUGA 2022'!O79</f>
        <v>1</v>
      </c>
      <c r="S79" s="136">
        <v>0</v>
      </c>
      <c r="T79" s="193">
        <v>0</v>
      </c>
      <c r="U79" s="136">
        <v>42</v>
      </c>
      <c r="V79" s="193">
        <v>1</v>
      </c>
      <c r="W79" s="137">
        <v>42</v>
      </c>
      <c r="X79" s="193">
        <v>1</v>
      </c>
      <c r="Y79" s="34">
        <v>42</v>
      </c>
      <c r="Z79" s="188">
        <f>Y79/O79</f>
        <v>1</v>
      </c>
      <c r="AA79" s="248">
        <v>182</v>
      </c>
      <c r="AB79" s="247">
        <v>0.72550000000000003</v>
      </c>
      <c r="AC79" s="248">
        <v>392</v>
      </c>
      <c r="AD79" s="247">
        <v>0.84970000000000001</v>
      </c>
      <c r="AE79" s="188"/>
      <c r="AF79" s="185"/>
      <c r="AG79" s="202"/>
    </row>
    <row r="80" spans="1:33" s="27" customFormat="1" ht="81" customHeight="1" x14ac:dyDescent="0.15">
      <c r="A80" s="36">
        <v>4</v>
      </c>
      <c r="B80" s="29" t="s">
        <v>153</v>
      </c>
      <c r="C80" s="30" t="s">
        <v>151</v>
      </c>
      <c r="D80" s="96" t="s">
        <v>48</v>
      </c>
      <c r="E80" s="96" t="s">
        <v>100</v>
      </c>
      <c r="F80" s="93">
        <v>539</v>
      </c>
      <c r="G80" s="30" t="s">
        <v>154</v>
      </c>
      <c r="H80" s="102">
        <v>1</v>
      </c>
      <c r="I80" s="30" t="s">
        <v>155</v>
      </c>
      <c r="J80" s="28">
        <v>7760</v>
      </c>
      <c r="K80" s="29" t="s">
        <v>89</v>
      </c>
      <c r="L80" s="32">
        <v>8</v>
      </c>
      <c r="M80" s="30" t="s">
        <v>305</v>
      </c>
      <c r="N80" s="39" t="s">
        <v>54</v>
      </c>
      <c r="O80" s="122">
        <v>13</v>
      </c>
      <c r="P80" s="39" t="s">
        <v>156</v>
      </c>
      <c r="Q80" s="225">
        <v>35</v>
      </c>
      <c r="R80" s="220">
        <f>+Q80/'[1]PlanAcciónInst_FUGA 2022'!O80</f>
        <v>1</v>
      </c>
      <c r="S80" s="39">
        <v>3</v>
      </c>
      <c r="T80" s="193">
        <v>0.21428571428571427</v>
      </c>
      <c r="U80" s="39">
        <v>4</v>
      </c>
      <c r="V80" s="193">
        <v>0.2857142857142857</v>
      </c>
      <c r="W80" s="39">
        <v>13</v>
      </c>
      <c r="X80" s="193">
        <v>1</v>
      </c>
      <c r="Y80" s="33">
        <v>13</v>
      </c>
      <c r="Z80" s="188">
        <f>Y80/O80</f>
        <v>1</v>
      </c>
      <c r="AA80" s="249">
        <v>7</v>
      </c>
      <c r="AB80" s="247">
        <v>1</v>
      </c>
      <c r="AC80" s="249">
        <v>155</v>
      </c>
      <c r="AD80" s="247">
        <v>1</v>
      </c>
      <c r="AE80" s="188"/>
      <c r="AF80" s="185"/>
      <c r="AG80" s="202"/>
    </row>
    <row r="81" spans="1:33" s="27" customFormat="1" ht="75" customHeight="1" x14ac:dyDescent="0.15">
      <c r="A81" s="36">
        <v>4</v>
      </c>
      <c r="B81" s="29" t="s">
        <v>153</v>
      </c>
      <c r="C81" s="30" t="s">
        <v>151</v>
      </c>
      <c r="D81" s="96" t="s">
        <v>48</v>
      </c>
      <c r="E81" s="96" t="s">
        <v>100</v>
      </c>
      <c r="F81" s="93">
        <v>539</v>
      </c>
      <c r="G81" s="30" t="s">
        <v>154</v>
      </c>
      <c r="H81" s="102">
        <v>1</v>
      </c>
      <c r="I81" s="30" t="s">
        <v>155</v>
      </c>
      <c r="J81" s="28">
        <v>7760</v>
      </c>
      <c r="K81" s="29" t="s">
        <v>89</v>
      </c>
      <c r="L81" s="32">
        <v>8</v>
      </c>
      <c r="M81" s="30" t="s">
        <v>305</v>
      </c>
      <c r="N81" s="39" t="s">
        <v>56</v>
      </c>
      <c r="O81" s="120">
        <v>327</v>
      </c>
      <c r="P81" s="39" t="s">
        <v>57</v>
      </c>
      <c r="Q81" s="225">
        <v>321</v>
      </c>
      <c r="R81" s="220">
        <f>+Q81/'[1]PlanAcciónInst_FUGA 2022'!O81</f>
        <v>0.98466257668711654</v>
      </c>
      <c r="S81" s="136">
        <v>314</v>
      </c>
      <c r="T81" s="193">
        <v>0.97515527950310554</v>
      </c>
      <c r="U81" s="136">
        <v>314</v>
      </c>
      <c r="V81" s="193">
        <v>0.97515527950310554</v>
      </c>
      <c r="W81" s="137">
        <v>314</v>
      </c>
      <c r="X81" s="193">
        <v>0.96615384615384614</v>
      </c>
      <c r="Y81" s="34">
        <v>327</v>
      </c>
      <c r="Z81" s="188">
        <f>Y81/O81</f>
        <v>1</v>
      </c>
      <c r="AA81" s="248">
        <v>71</v>
      </c>
      <c r="AB81" s="247">
        <v>0.49859999999999999</v>
      </c>
      <c r="AC81" s="248">
        <v>1499</v>
      </c>
      <c r="AD81" s="247">
        <v>0.95120000000000005</v>
      </c>
      <c r="AE81" s="188"/>
      <c r="AF81" s="185"/>
      <c r="AG81" s="202"/>
    </row>
    <row r="82" spans="1:33" s="27" customFormat="1" ht="68" x14ac:dyDescent="0.15">
      <c r="A82" s="28">
        <v>5</v>
      </c>
      <c r="B82" s="29" t="s">
        <v>157</v>
      </c>
      <c r="C82" s="30" t="s">
        <v>158</v>
      </c>
      <c r="D82" s="95" t="s">
        <v>85</v>
      </c>
      <c r="E82" s="95" t="s">
        <v>86</v>
      </c>
      <c r="F82" s="94">
        <v>493</v>
      </c>
      <c r="G82" s="97" t="s">
        <v>87</v>
      </c>
      <c r="H82" s="98">
        <v>1</v>
      </c>
      <c r="I82" s="97" t="s">
        <v>88</v>
      </c>
      <c r="J82" s="60">
        <v>7760</v>
      </c>
      <c r="K82" s="40" t="s">
        <v>89</v>
      </c>
      <c r="L82" s="41">
        <v>1</v>
      </c>
      <c r="M82" s="97" t="s">
        <v>159</v>
      </c>
      <c r="N82" s="106" t="s">
        <v>54</v>
      </c>
      <c r="O82" s="122">
        <v>0</v>
      </c>
      <c r="P82" s="106" t="s">
        <v>160</v>
      </c>
      <c r="Q82" s="226"/>
      <c r="R82" s="226"/>
      <c r="S82" s="139"/>
      <c r="T82" s="191"/>
      <c r="U82" s="139"/>
      <c r="V82" s="191"/>
      <c r="W82" s="139"/>
      <c r="X82" s="191"/>
      <c r="Y82" s="139"/>
      <c r="Z82" s="191"/>
      <c r="AA82" s="257"/>
      <c r="AB82" s="258"/>
      <c r="AC82" s="257"/>
      <c r="AD82" s="258"/>
      <c r="AE82" s="191"/>
      <c r="AF82" s="187" t="s">
        <v>309</v>
      </c>
      <c r="AG82" s="202">
        <f>AVERAGE(Z82:Z93)</f>
        <v>1</v>
      </c>
    </row>
    <row r="83" spans="1:33" s="27" customFormat="1" ht="68" x14ac:dyDescent="0.15">
      <c r="A83" s="28">
        <v>5</v>
      </c>
      <c r="B83" s="29" t="s">
        <v>157</v>
      </c>
      <c r="C83" s="30" t="s">
        <v>158</v>
      </c>
      <c r="D83" s="95" t="s">
        <v>85</v>
      </c>
      <c r="E83" s="95" t="s">
        <v>86</v>
      </c>
      <c r="F83" s="92">
        <v>493</v>
      </c>
      <c r="G83" s="38" t="s">
        <v>87</v>
      </c>
      <c r="H83" s="99">
        <v>1</v>
      </c>
      <c r="I83" s="38" t="s">
        <v>88</v>
      </c>
      <c r="J83" s="36">
        <v>7760</v>
      </c>
      <c r="K83" s="37" t="s">
        <v>89</v>
      </c>
      <c r="L83" s="42">
        <v>1</v>
      </c>
      <c r="M83" s="38" t="s">
        <v>159</v>
      </c>
      <c r="N83" s="106" t="s">
        <v>56</v>
      </c>
      <c r="O83" s="120">
        <v>0</v>
      </c>
      <c r="P83" s="106" t="s">
        <v>57</v>
      </c>
      <c r="Q83" s="226"/>
      <c r="R83" s="226"/>
      <c r="S83" s="140"/>
      <c r="T83" s="191"/>
      <c r="U83" s="139"/>
      <c r="V83" s="191"/>
      <c r="W83" s="139"/>
      <c r="X83" s="191"/>
      <c r="Y83" s="140"/>
      <c r="Z83" s="191"/>
      <c r="AA83" s="259"/>
      <c r="AB83" s="258"/>
      <c r="AC83" s="259"/>
      <c r="AD83" s="258"/>
      <c r="AE83" s="191"/>
      <c r="AF83" s="187" t="s">
        <v>310</v>
      </c>
      <c r="AG83" s="202"/>
    </row>
    <row r="84" spans="1:33" s="27" customFormat="1" ht="85" x14ac:dyDescent="0.15">
      <c r="A84" s="28">
        <v>5</v>
      </c>
      <c r="B84" s="29" t="s">
        <v>157</v>
      </c>
      <c r="C84" s="30" t="s">
        <v>158</v>
      </c>
      <c r="D84" s="95" t="s">
        <v>85</v>
      </c>
      <c r="E84" s="95" t="s">
        <v>86</v>
      </c>
      <c r="F84" s="92">
        <v>493</v>
      </c>
      <c r="G84" s="38" t="s">
        <v>87</v>
      </c>
      <c r="H84" s="99">
        <v>1</v>
      </c>
      <c r="I84" s="38" t="s">
        <v>88</v>
      </c>
      <c r="J84" s="36">
        <v>7760</v>
      </c>
      <c r="K84" s="37" t="s">
        <v>89</v>
      </c>
      <c r="L84" s="42">
        <v>2</v>
      </c>
      <c r="M84" s="38" t="s">
        <v>161</v>
      </c>
      <c r="N84" s="39" t="s">
        <v>54</v>
      </c>
      <c r="O84" s="129">
        <v>0.9</v>
      </c>
      <c r="P84" s="39" t="s">
        <v>162</v>
      </c>
      <c r="Q84" s="227">
        <v>0.9</v>
      </c>
      <c r="R84" s="220">
        <f>+Q84/'[1]PlanAcciónInst_FUGA 2022'!O84</f>
        <v>1</v>
      </c>
      <c r="S84" s="132">
        <v>0.29199999999999998</v>
      </c>
      <c r="T84" s="193">
        <v>0.32444444444444442</v>
      </c>
      <c r="U84" s="132">
        <v>0.55000000000000004</v>
      </c>
      <c r="V84" s="193">
        <v>0.61111111111111116</v>
      </c>
      <c r="W84" s="132">
        <v>0.74219999999999997</v>
      </c>
      <c r="X84" s="193">
        <v>0.82466666666666666</v>
      </c>
      <c r="Y84" s="33">
        <v>0.9</v>
      </c>
      <c r="Z84" s="188">
        <f>Y84/O84</f>
        <v>1</v>
      </c>
      <c r="AA84" s="249">
        <v>90</v>
      </c>
      <c r="AB84" s="247">
        <v>1</v>
      </c>
      <c r="AC84" s="249">
        <v>100</v>
      </c>
      <c r="AD84" s="247">
        <v>1</v>
      </c>
      <c r="AE84" s="188"/>
      <c r="AF84" s="185"/>
      <c r="AG84" s="202"/>
    </row>
    <row r="85" spans="1:33" s="27" customFormat="1" ht="85" x14ac:dyDescent="0.15">
      <c r="A85" s="28">
        <v>5</v>
      </c>
      <c r="B85" s="29" t="s">
        <v>157</v>
      </c>
      <c r="C85" s="30" t="s">
        <v>158</v>
      </c>
      <c r="D85" s="95" t="s">
        <v>85</v>
      </c>
      <c r="E85" s="95" t="s">
        <v>86</v>
      </c>
      <c r="F85" s="92">
        <v>493</v>
      </c>
      <c r="G85" s="38" t="s">
        <v>87</v>
      </c>
      <c r="H85" s="99">
        <v>1</v>
      </c>
      <c r="I85" s="38" t="s">
        <v>88</v>
      </c>
      <c r="J85" s="36">
        <v>7760</v>
      </c>
      <c r="K85" s="37" t="s">
        <v>89</v>
      </c>
      <c r="L85" s="42">
        <v>2</v>
      </c>
      <c r="M85" s="38" t="s">
        <v>161</v>
      </c>
      <c r="N85" s="39" t="s">
        <v>56</v>
      </c>
      <c r="O85" s="120">
        <v>343</v>
      </c>
      <c r="P85" s="39" t="s">
        <v>57</v>
      </c>
      <c r="Q85" s="225">
        <v>643</v>
      </c>
      <c r="R85" s="220">
        <f>+Q85/'[1]PlanAcciónInst_FUGA 2022'!O85</f>
        <v>0.99844720496894412</v>
      </c>
      <c r="S85" s="136">
        <v>223</v>
      </c>
      <c r="T85" s="193">
        <v>0.63532763532763536</v>
      </c>
      <c r="U85" s="136">
        <v>223</v>
      </c>
      <c r="V85" s="193">
        <v>0.63352272727272729</v>
      </c>
      <c r="W85" s="137">
        <v>291</v>
      </c>
      <c r="X85" s="193">
        <v>0.85588235294117643</v>
      </c>
      <c r="Y85" s="34">
        <v>343</v>
      </c>
      <c r="Z85" s="188">
        <f>Y85/O85</f>
        <v>1</v>
      </c>
      <c r="AA85" s="248">
        <v>150</v>
      </c>
      <c r="AB85" s="247">
        <v>0.185</v>
      </c>
      <c r="AC85" s="248">
        <v>1379</v>
      </c>
      <c r="AD85" s="247">
        <v>0.67559999999999998</v>
      </c>
      <c r="AE85" s="188"/>
      <c r="AF85" s="185"/>
      <c r="AG85" s="202"/>
    </row>
    <row r="86" spans="1:33" s="27" customFormat="1" ht="68" x14ac:dyDescent="0.15">
      <c r="A86" s="28">
        <v>5</v>
      </c>
      <c r="B86" s="29" t="s">
        <v>157</v>
      </c>
      <c r="C86" s="30" t="s">
        <v>158</v>
      </c>
      <c r="D86" s="95" t="s">
        <v>85</v>
      </c>
      <c r="E86" s="95" t="s">
        <v>86</v>
      </c>
      <c r="F86" s="92">
        <v>493</v>
      </c>
      <c r="G86" s="38" t="s">
        <v>87</v>
      </c>
      <c r="H86" s="99">
        <v>1</v>
      </c>
      <c r="I86" s="38" t="s">
        <v>88</v>
      </c>
      <c r="J86" s="36">
        <v>7760</v>
      </c>
      <c r="K86" s="37" t="s">
        <v>89</v>
      </c>
      <c r="L86" s="42">
        <v>3</v>
      </c>
      <c r="M86" s="38" t="s">
        <v>163</v>
      </c>
      <c r="N86" s="39" t="s">
        <v>54</v>
      </c>
      <c r="O86" s="129">
        <v>0.2</v>
      </c>
      <c r="P86" s="39" t="s">
        <v>164</v>
      </c>
      <c r="Q86" s="227">
        <v>0.3</v>
      </c>
      <c r="R86" s="220">
        <f>+Q86/'[1]PlanAcciónInst_FUGA 2022'!O86</f>
        <v>1</v>
      </c>
      <c r="S86" s="132">
        <v>6.9599999999999995E-2</v>
      </c>
      <c r="T86" s="193">
        <v>0.34799999999999998</v>
      </c>
      <c r="U86" s="132">
        <v>0.121</v>
      </c>
      <c r="V86" s="193">
        <v>0.60499999999999998</v>
      </c>
      <c r="W86" s="132">
        <v>0.16500000000000001</v>
      </c>
      <c r="X86" s="193">
        <v>0.82499999999999996</v>
      </c>
      <c r="Y86" s="33">
        <v>0.2</v>
      </c>
      <c r="Z86" s="188">
        <f>Y86/O86</f>
        <v>1</v>
      </c>
      <c r="AA86" s="249">
        <v>5</v>
      </c>
      <c r="AB86" s="247">
        <v>1</v>
      </c>
      <c r="AC86" s="249">
        <v>90</v>
      </c>
      <c r="AD86" s="247">
        <v>1</v>
      </c>
      <c r="AE86" s="188"/>
      <c r="AF86" s="185"/>
      <c r="AG86" s="202"/>
    </row>
    <row r="87" spans="1:33" s="27" customFormat="1" ht="84.75" customHeight="1" x14ac:dyDescent="0.15">
      <c r="A87" s="28">
        <v>5</v>
      </c>
      <c r="B87" s="29" t="s">
        <v>157</v>
      </c>
      <c r="C87" s="30" t="s">
        <v>158</v>
      </c>
      <c r="D87" s="95" t="s">
        <v>85</v>
      </c>
      <c r="E87" s="95" t="s">
        <v>86</v>
      </c>
      <c r="F87" s="92">
        <v>493</v>
      </c>
      <c r="G87" s="38" t="s">
        <v>87</v>
      </c>
      <c r="H87" s="99">
        <v>1</v>
      </c>
      <c r="I87" s="38" t="s">
        <v>88</v>
      </c>
      <c r="J87" s="36">
        <v>7760</v>
      </c>
      <c r="K87" s="37" t="s">
        <v>89</v>
      </c>
      <c r="L87" s="42">
        <v>3</v>
      </c>
      <c r="M87" s="38" t="s">
        <v>163</v>
      </c>
      <c r="N87" s="39" t="s">
        <v>56</v>
      </c>
      <c r="O87" s="120">
        <v>182</v>
      </c>
      <c r="P87" s="39" t="s">
        <v>57</v>
      </c>
      <c r="Q87" s="225">
        <v>171</v>
      </c>
      <c r="R87" s="220">
        <f>+Q87/'[1]PlanAcciónInst_FUGA 2022'!O87</f>
        <v>1</v>
      </c>
      <c r="S87" s="136">
        <v>165</v>
      </c>
      <c r="T87" s="193">
        <v>1</v>
      </c>
      <c r="U87" s="136">
        <v>165</v>
      </c>
      <c r="V87" s="193">
        <v>1</v>
      </c>
      <c r="W87" s="137">
        <v>165</v>
      </c>
      <c r="X87" s="193">
        <v>0.92178770949720668</v>
      </c>
      <c r="Y87" s="34">
        <v>182</v>
      </c>
      <c r="Z87" s="188">
        <f>Y87/O87</f>
        <v>1</v>
      </c>
      <c r="AA87" s="248">
        <v>113</v>
      </c>
      <c r="AB87" s="247">
        <v>0.56789999999999996</v>
      </c>
      <c r="AC87" s="248">
        <v>701</v>
      </c>
      <c r="AD87" s="247">
        <v>0.89100000000000001</v>
      </c>
      <c r="AE87" s="188"/>
      <c r="AF87" s="185"/>
      <c r="AG87" s="202"/>
    </row>
    <row r="88" spans="1:33" s="27" customFormat="1" ht="89.25" customHeight="1" x14ac:dyDescent="0.15">
      <c r="A88" s="28">
        <v>5</v>
      </c>
      <c r="B88" s="29" t="s">
        <v>157</v>
      </c>
      <c r="C88" s="30" t="s">
        <v>158</v>
      </c>
      <c r="D88" s="95" t="s">
        <v>85</v>
      </c>
      <c r="E88" s="95" t="s">
        <v>86</v>
      </c>
      <c r="F88" s="92">
        <v>493</v>
      </c>
      <c r="G88" s="38" t="s">
        <v>87</v>
      </c>
      <c r="H88" s="99">
        <v>1</v>
      </c>
      <c r="I88" s="38" t="s">
        <v>88</v>
      </c>
      <c r="J88" s="36">
        <v>7760</v>
      </c>
      <c r="K88" s="37" t="s">
        <v>89</v>
      </c>
      <c r="L88" s="42">
        <v>4</v>
      </c>
      <c r="M88" s="38" t="s">
        <v>165</v>
      </c>
      <c r="N88" s="39" t="s">
        <v>54</v>
      </c>
      <c r="O88" s="129">
        <v>1</v>
      </c>
      <c r="P88" s="39" t="s">
        <v>166</v>
      </c>
      <c r="Q88" s="227">
        <v>1</v>
      </c>
      <c r="R88" s="220">
        <f>+Q88/'[1]PlanAcciónInst_FUGA 2022'!O88</f>
        <v>1</v>
      </c>
      <c r="S88" s="132">
        <v>0.4</v>
      </c>
      <c r="T88" s="193">
        <v>0.4</v>
      </c>
      <c r="U88" s="132">
        <v>0.7</v>
      </c>
      <c r="V88" s="193">
        <v>0.7</v>
      </c>
      <c r="W88" s="132">
        <v>1</v>
      </c>
      <c r="X88" s="193">
        <v>1</v>
      </c>
      <c r="Y88" s="33">
        <v>1</v>
      </c>
      <c r="Z88" s="188">
        <f>Y88/O88</f>
        <v>1</v>
      </c>
      <c r="AA88" s="249">
        <v>100</v>
      </c>
      <c r="AB88" s="247">
        <v>1</v>
      </c>
      <c r="AC88" s="249">
        <v>100</v>
      </c>
      <c r="AD88" s="247">
        <v>1</v>
      </c>
      <c r="AE88" s="188"/>
      <c r="AF88" s="185"/>
      <c r="AG88" s="202"/>
    </row>
    <row r="89" spans="1:33" s="27" customFormat="1" ht="87.75" customHeight="1" x14ac:dyDescent="0.15">
      <c r="A89" s="28">
        <v>5</v>
      </c>
      <c r="B89" s="29" t="s">
        <v>157</v>
      </c>
      <c r="C89" s="30" t="s">
        <v>158</v>
      </c>
      <c r="D89" s="95" t="s">
        <v>85</v>
      </c>
      <c r="E89" s="95" t="s">
        <v>86</v>
      </c>
      <c r="F89" s="92">
        <v>493</v>
      </c>
      <c r="G89" s="38" t="s">
        <v>87</v>
      </c>
      <c r="H89" s="99">
        <v>1</v>
      </c>
      <c r="I89" s="38" t="s">
        <v>88</v>
      </c>
      <c r="J89" s="36">
        <v>7760</v>
      </c>
      <c r="K89" s="37" t="s">
        <v>89</v>
      </c>
      <c r="L89" s="42">
        <v>4</v>
      </c>
      <c r="M89" s="38" t="s">
        <v>165</v>
      </c>
      <c r="N89" s="39" t="s">
        <v>56</v>
      </c>
      <c r="O89" s="120">
        <v>108</v>
      </c>
      <c r="P89" s="39" t="s">
        <v>57</v>
      </c>
      <c r="Q89" s="225">
        <v>72</v>
      </c>
      <c r="R89" s="220">
        <f>+Q89/'[1]PlanAcciónInst_FUGA 2022'!O89</f>
        <v>0.97297297297297303</v>
      </c>
      <c r="S89" s="136">
        <v>2</v>
      </c>
      <c r="T89" s="193">
        <v>1.8691588785046728E-2</v>
      </c>
      <c r="U89" s="136">
        <v>78</v>
      </c>
      <c r="V89" s="193">
        <v>0.62903225806451613</v>
      </c>
      <c r="W89" s="137">
        <v>108</v>
      </c>
      <c r="X89" s="193">
        <v>1</v>
      </c>
      <c r="Y89" s="34">
        <v>108</v>
      </c>
      <c r="Z89" s="188">
        <f>Y89/O89</f>
        <v>1</v>
      </c>
      <c r="AA89" s="248">
        <v>79</v>
      </c>
      <c r="AB89" s="247">
        <v>0.33210000000000001</v>
      </c>
      <c r="AC89" s="248">
        <v>1055</v>
      </c>
      <c r="AD89" s="247">
        <v>0.86660000000000004</v>
      </c>
      <c r="AE89" s="188"/>
      <c r="AF89" s="185"/>
      <c r="AG89" s="202"/>
    </row>
    <row r="90" spans="1:33" s="27" customFormat="1" ht="84.75" customHeight="1" x14ac:dyDescent="0.15">
      <c r="A90" s="28">
        <v>5</v>
      </c>
      <c r="B90" s="29" t="s">
        <v>157</v>
      </c>
      <c r="C90" s="30" t="s">
        <v>158</v>
      </c>
      <c r="D90" s="95" t="s">
        <v>85</v>
      </c>
      <c r="E90" s="95" t="s">
        <v>86</v>
      </c>
      <c r="F90" s="92">
        <v>493</v>
      </c>
      <c r="G90" s="38" t="s">
        <v>87</v>
      </c>
      <c r="H90" s="99">
        <v>1</v>
      </c>
      <c r="I90" s="38" t="s">
        <v>88</v>
      </c>
      <c r="J90" s="36">
        <v>7760</v>
      </c>
      <c r="K90" s="37" t="s">
        <v>89</v>
      </c>
      <c r="L90" s="42">
        <v>5</v>
      </c>
      <c r="M90" s="38" t="s">
        <v>167</v>
      </c>
      <c r="N90" s="106" t="s">
        <v>54</v>
      </c>
      <c r="O90" s="122">
        <v>0</v>
      </c>
      <c r="P90" s="106" t="s">
        <v>168</v>
      </c>
      <c r="Q90" s="226"/>
      <c r="R90" s="226"/>
      <c r="S90" s="139"/>
      <c r="T90" s="191"/>
      <c r="U90" s="139"/>
      <c r="V90" s="191"/>
      <c r="W90" s="139"/>
      <c r="X90" s="191"/>
      <c r="Y90" s="139"/>
      <c r="Z90" s="191"/>
      <c r="AA90" s="257"/>
      <c r="AB90" s="258"/>
      <c r="AC90" s="257"/>
      <c r="AD90" s="258"/>
      <c r="AE90" s="191"/>
      <c r="AF90" s="187" t="s">
        <v>309</v>
      </c>
      <c r="AG90" s="202"/>
    </row>
    <row r="91" spans="1:33" s="27" customFormat="1" ht="84.75" customHeight="1" x14ac:dyDescent="0.15">
      <c r="A91" s="28">
        <v>5</v>
      </c>
      <c r="B91" s="29" t="s">
        <v>157</v>
      </c>
      <c r="C91" s="30" t="s">
        <v>158</v>
      </c>
      <c r="D91" s="95" t="s">
        <v>85</v>
      </c>
      <c r="E91" s="95" t="s">
        <v>86</v>
      </c>
      <c r="F91" s="92">
        <v>493</v>
      </c>
      <c r="G91" s="38" t="s">
        <v>87</v>
      </c>
      <c r="H91" s="99">
        <v>1</v>
      </c>
      <c r="I91" s="38" t="s">
        <v>88</v>
      </c>
      <c r="J91" s="36">
        <v>7760</v>
      </c>
      <c r="K91" s="37" t="s">
        <v>89</v>
      </c>
      <c r="L91" s="42">
        <v>5</v>
      </c>
      <c r="M91" s="38" t="s">
        <v>167</v>
      </c>
      <c r="N91" s="106" t="s">
        <v>56</v>
      </c>
      <c r="O91" s="120">
        <v>0</v>
      </c>
      <c r="P91" s="106" t="s">
        <v>57</v>
      </c>
      <c r="Q91" s="226"/>
      <c r="R91" s="226"/>
      <c r="S91" s="140"/>
      <c r="T91" s="191"/>
      <c r="U91" s="139"/>
      <c r="V91" s="191"/>
      <c r="W91" s="139"/>
      <c r="X91" s="191"/>
      <c r="Y91" s="140"/>
      <c r="Z91" s="191"/>
      <c r="AA91" s="259"/>
      <c r="AB91" s="258"/>
      <c r="AC91" s="259"/>
      <c r="AD91" s="258"/>
      <c r="AE91" s="191"/>
      <c r="AF91" s="187" t="s">
        <v>310</v>
      </c>
      <c r="AG91" s="202"/>
    </row>
    <row r="92" spans="1:33" s="27" customFormat="1" ht="78.75" customHeight="1" x14ac:dyDescent="0.15">
      <c r="A92" s="28">
        <v>5</v>
      </c>
      <c r="B92" s="29" t="s">
        <v>157</v>
      </c>
      <c r="C92" s="30" t="s">
        <v>306</v>
      </c>
      <c r="D92" s="95" t="s">
        <v>85</v>
      </c>
      <c r="E92" s="95" t="s">
        <v>86</v>
      </c>
      <c r="F92" s="93">
        <v>493</v>
      </c>
      <c r="G92" s="30" t="s">
        <v>87</v>
      </c>
      <c r="H92" s="102">
        <v>1</v>
      </c>
      <c r="I92" s="30" t="s">
        <v>88</v>
      </c>
      <c r="J92" s="36">
        <v>7760</v>
      </c>
      <c r="K92" s="29" t="s">
        <v>89</v>
      </c>
      <c r="L92" s="32">
        <v>6</v>
      </c>
      <c r="M92" s="30" t="s">
        <v>169</v>
      </c>
      <c r="N92" s="39" t="s">
        <v>54</v>
      </c>
      <c r="O92" s="123">
        <v>0.21690000000000001</v>
      </c>
      <c r="P92" s="39" t="s">
        <v>135</v>
      </c>
      <c r="Q92" s="220">
        <v>0.3</v>
      </c>
      <c r="R92" s="220">
        <f>+Q92/'[1]PlanAcciónInst_FUGA 2022'!O92</f>
        <v>0.94667087409277362</v>
      </c>
      <c r="S92" s="132">
        <v>5.3999999999999999E-2</v>
      </c>
      <c r="T92" s="193">
        <v>0.26999999999999996</v>
      </c>
      <c r="U92" s="132">
        <v>0.108</v>
      </c>
      <c r="V92" s="193">
        <v>0.53999999999999992</v>
      </c>
      <c r="W92" s="132">
        <v>0.16200000000000001</v>
      </c>
      <c r="X92" s="193">
        <v>0.74688796680497926</v>
      </c>
      <c r="Y92" s="33">
        <v>0.21690000000000001</v>
      </c>
      <c r="Z92" s="188">
        <f>Y92/O92</f>
        <v>1</v>
      </c>
      <c r="AA92" s="249">
        <v>10</v>
      </c>
      <c r="AB92" s="247">
        <v>1</v>
      </c>
      <c r="AC92" s="249">
        <v>100</v>
      </c>
      <c r="AD92" s="247">
        <v>1</v>
      </c>
      <c r="AE92" s="188"/>
      <c r="AF92" s="185"/>
      <c r="AG92" s="202"/>
    </row>
    <row r="93" spans="1:33" s="27" customFormat="1" ht="133" customHeight="1" x14ac:dyDescent="0.15">
      <c r="A93" s="28">
        <v>5</v>
      </c>
      <c r="B93" s="29" t="s">
        <v>157</v>
      </c>
      <c r="C93" s="30" t="s">
        <v>306</v>
      </c>
      <c r="D93" s="95" t="s">
        <v>85</v>
      </c>
      <c r="E93" s="95" t="s">
        <v>86</v>
      </c>
      <c r="F93" s="93">
        <v>493</v>
      </c>
      <c r="G93" s="30" t="s">
        <v>87</v>
      </c>
      <c r="H93" s="102">
        <v>1</v>
      </c>
      <c r="I93" s="30" t="s">
        <v>88</v>
      </c>
      <c r="J93" s="28">
        <v>7760</v>
      </c>
      <c r="K93" s="29" t="s">
        <v>89</v>
      </c>
      <c r="L93" s="32">
        <v>6</v>
      </c>
      <c r="M93" s="108" t="s">
        <v>169</v>
      </c>
      <c r="N93" s="39" t="s">
        <v>56</v>
      </c>
      <c r="O93" s="120">
        <v>1486</v>
      </c>
      <c r="P93" s="39" t="s">
        <v>57</v>
      </c>
      <c r="Q93" s="225">
        <v>1848</v>
      </c>
      <c r="R93" s="220">
        <f>+Q93/'[1]PlanAcciónInst_FUGA 2022'!O93</f>
        <v>1</v>
      </c>
      <c r="S93" s="35">
        <v>1429</v>
      </c>
      <c r="T93" s="188">
        <v>0.94261213720316628</v>
      </c>
      <c r="U93" s="35">
        <v>1432</v>
      </c>
      <c r="V93" s="188">
        <v>0.95594125500667559</v>
      </c>
      <c r="W93" s="34">
        <v>1398</v>
      </c>
      <c r="X93" s="188">
        <v>0.95296523517382414</v>
      </c>
      <c r="Y93" s="34">
        <v>1486</v>
      </c>
      <c r="Z93" s="188">
        <f>Y93/O93</f>
        <v>1</v>
      </c>
      <c r="AA93" s="248">
        <v>1008</v>
      </c>
      <c r="AB93" s="247">
        <v>0.53810000000000002</v>
      </c>
      <c r="AC93" s="248">
        <v>6415</v>
      </c>
      <c r="AD93" s="247">
        <v>0.88109999999999999</v>
      </c>
      <c r="AE93" s="188"/>
      <c r="AF93" s="185"/>
      <c r="AG93" s="209"/>
    </row>
    <row r="94" spans="1:33" ht="118.5" customHeight="1" x14ac:dyDescent="0.2">
      <c r="J94" s="19"/>
      <c r="M94" s="164" t="s">
        <v>283</v>
      </c>
      <c r="N94" s="164"/>
      <c r="O94" s="164"/>
      <c r="P94" s="164"/>
      <c r="Q94" s="224"/>
      <c r="R94" s="223">
        <f>+AVERAGE(R18:R93)</f>
        <v>0.99316170976142337</v>
      </c>
      <c r="S94" s="165"/>
      <c r="T94" s="192">
        <f>AVERAGE(T18:T93)</f>
        <v>0.44434518415910024</v>
      </c>
      <c r="U94" s="44"/>
      <c r="V94" s="192">
        <f>AVERAGE(V18:V93)</f>
        <v>0.6745102767228639</v>
      </c>
      <c r="W94" s="43"/>
      <c r="X94" s="192">
        <f t="shared" ref="X94" si="0">AVERAGE(X18:X93)</f>
        <v>0.80789204277167936</v>
      </c>
      <c r="Y94" s="33"/>
      <c r="Z94" s="192">
        <f>AVERAGE(Z18:Z93)</f>
        <v>0.99999145912336429</v>
      </c>
      <c r="AA94" s="33"/>
      <c r="AB94" s="192">
        <f>AVERAGE(AB18:AB93)</f>
        <v>0.6696899999999999</v>
      </c>
      <c r="AC94" s="33"/>
      <c r="AD94" s="192">
        <f>AVERAGE(AD18:AD93)</f>
        <v>0.92387638888888923</v>
      </c>
      <c r="AE94" s="238"/>
      <c r="AF94" s="53"/>
    </row>
    <row r="95" spans="1:33" ht="21.75" customHeight="1" x14ac:dyDescent="0.2">
      <c r="O95" s="130"/>
      <c r="AF95" s="53"/>
    </row>
    <row r="96" spans="1:33" ht="39.75" customHeight="1" x14ac:dyDescent="0.2">
      <c r="M96" s="45"/>
      <c r="Q96" s="26" t="s">
        <v>170</v>
      </c>
      <c r="R96" s="49">
        <v>1</v>
      </c>
      <c r="S96" s="23" t="s">
        <v>170</v>
      </c>
      <c r="T96" s="46">
        <v>0.35</v>
      </c>
      <c r="U96" s="24" t="s">
        <v>170</v>
      </c>
      <c r="V96" s="47">
        <v>0.5</v>
      </c>
      <c r="W96" s="25" t="s">
        <v>170</v>
      </c>
      <c r="X96" s="48">
        <v>0.75</v>
      </c>
      <c r="Y96" s="26" t="s">
        <v>170</v>
      </c>
      <c r="Z96" s="49">
        <v>1</v>
      </c>
      <c r="AA96" s="26" t="s">
        <v>170</v>
      </c>
      <c r="AB96" s="49">
        <v>1</v>
      </c>
      <c r="AC96" s="26" t="s">
        <v>170</v>
      </c>
      <c r="AD96" s="49">
        <v>1</v>
      </c>
      <c r="AE96" s="239"/>
    </row>
    <row r="97" spans="14:31" ht="96" customHeight="1" x14ac:dyDescent="0.2">
      <c r="Q97" s="26" t="s">
        <v>171</v>
      </c>
      <c r="R97" s="222">
        <f>R94/R96</f>
        <v>0.99316170976142337</v>
      </c>
      <c r="S97" s="23" t="s">
        <v>289</v>
      </c>
      <c r="T97" s="50">
        <f>+T94/T96</f>
        <v>1.2695576690260009</v>
      </c>
      <c r="U97" s="24" t="s">
        <v>171</v>
      </c>
      <c r="V97" s="51">
        <f>+V94/V96</f>
        <v>1.3490205534457278</v>
      </c>
      <c r="W97" s="25" t="s">
        <v>171</v>
      </c>
      <c r="X97" s="52">
        <f>+X94/X96</f>
        <v>1.0771893903622392</v>
      </c>
      <c r="Y97" s="26" t="s">
        <v>171</v>
      </c>
      <c r="Z97" s="142">
        <f>Z94/Z96</f>
        <v>0.99999145912336429</v>
      </c>
      <c r="AA97" s="26" t="s">
        <v>171</v>
      </c>
      <c r="AB97" s="142">
        <f>AB94/AB96</f>
        <v>0.6696899999999999</v>
      </c>
      <c r="AC97" s="26" t="s">
        <v>171</v>
      </c>
      <c r="AD97" s="142">
        <f>AD94/AD96</f>
        <v>0.92387638888888923</v>
      </c>
      <c r="AE97" s="240"/>
    </row>
    <row r="98" spans="14:31" x14ac:dyDescent="0.2">
      <c r="N98" s="58"/>
      <c r="R98" s="221"/>
      <c r="Z98" s="53"/>
      <c r="AB98" s="53"/>
      <c r="AD98" s="53"/>
      <c r="AE98" s="53"/>
    </row>
    <row r="100" spans="14:31" x14ac:dyDescent="0.2">
      <c r="S100" s="103"/>
    </row>
  </sheetData>
  <autoFilter ref="A17:AG94" xr:uid="{1C8D141B-1456-4E68-84AE-5EC1DFB53C07}">
    <filterColumn colId="0" showButton="0"/>
  </autoFilter>
  <mergeCells count="6">
    <mergeCell ref="AG18:AG37"/>
    <mergeCell ref="AG38:AG57"/>
    <mergeCell ref="AG58:AG69"/>
    <mergeCell ref="AG15:AG17"/>
    <mergeCell ref="AG70:AG81"/>
    <mergeCell ref="AG82:AG93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1288-CF82-4F46-BA55-227865947B19}">
  <sheetPr filterMode="1">
    <tabColor rgb="FFFF0000"/>
  </sheetPr>
  <dimension ref="A1:R44"/>
  <sheetViews>
    <sheetView topLeftCell="B20" workbookViewId="0">
      <selection activeCell="B34" sqref="B34"/>
    </sheetView>
  </sheetViews>
  <sheetFormatPr baseColWidth="10" defaultRowHeight="13" x14ac:dyDescent="0.15"/>
  <cols>
    <col min="1" max="1" width="11.5" customWidth="1"/>
    <col min="2" max="2" width="59.5" customWidth="1"/>
    <col min="3" max="3" width="9.5" customWidth="1"/>
    <col min="4" max="4" width="29.5" customWidth="1"/>
    <col min="5" max="5" width="18.1640625" customWidth="1"/>
    <col min="6" max="6" width="31" customWidth="1"/>
    <col min="7" max="7" width="5.33203125" customWidth="1"/>
    <col min="8" max="8" width="32.1640625" customWidth="1"/>
  </cols>
  <sheetData>
    <row r="1" spans="1:18" ht="18" x14ac:dyDescent="0.2">
      <c r="I1" s="273" t="s">
        <v>323</v>
      </c>
      <c r="J1" s="273"/>
      <c r="K1" s="273"/>
      <c r="L1" s="273"/>
      <c r="M1" s="275" t="s">
        <v>324</v>
      </c>
      <c r="N1" s="275"/>
      <c r="O1" s="275"/>
      <c r="P1" s="275"/>
    </row>
    <row r="2" spans="1:18" ht="19" x14ac:dyDescent="0.25">
      <c r="I2" s="274" t="s">
        <v>322</v>
      </c>
      <c r="J2" s="274"/>
      <c r="K2" s="274" t="s">
        <v>315</v>
      </c>
      <c r="L2" s="274"/>
      <c r="M2" s="276" t="s">
        <v>322</v>
      </c>
      <c r="N2" s="276"/>
      <c r="O2" s="276" t="s">
        <v>315</v>
      </c>
      <c r="P2" s="276"/>
    </row>
    <row r="3" spans="1:18" ht="60" x14ac:dyDescent="0.15">
      <c r="A3" s="21" t="s">
        <v>35</v>
      </c>
      <c r="B3" s="21" t="s">
        <v>39</v>
      </c>
      <c r="C3" s="21" t="s">
        <v>40</v>
      </c>
      <c r="D3" s="21" t="s">
        <v>38</v>
      </c>
      <c r="E3" s="147"/>
      <c r="F3" s="147"/>
      <c r="G3" s="57" t="s">
        <v>35</v>
      </c>
      <c r="H3" s="272" t="s">
        <v>41</v>
      </c>
      <c r="I3" s="271" t="s">
        <v>44</v>
      </c>
      <c r="J3" s="271" t="s">
        <v>45</v>
      </c>
      <c r="K3" s="271" t="s">
        <v>44</v>
      </c>
      <c r="L3" s="271" t="s">
        <v>45</v>
      </c>
      <c r="M3" s="254" t="s">
        <v>44</v>
      </c>
      <c r="N3" s="254" t="s">
        <v>45</v>
      </c>
      <c r="O3" s="254" t="s">
        <v>44</v>
      </c>
      <c r="P3" s="254" t="s">
        <v>45</v>
      </c>
      <c r="Q3" s="283" t="s">
        <v>327</v>
      </c>
      <c r="R3" s="283" t="s">
        <v>328</v>
      </c>
    </row>
    <row r="4" spans="1:18" ht="68" hidden="1" x14ac:dyDescent="0.15">
      <c r="A4" s="93">
        <v>334</v>
      </c>
      <c r="B4" s="30" t="s">
        <v>141</v>
      </c>
      <c r="C4" s="39">
        <v>1</v>
      </c>
      <c r="D4" s="30" t="s">
        <v>142</v>
      </c>
      <c r="E4" s="28">
        <v>7664</v>
      </c>
      <c r="F4" s="29" t="s">
        <v>143</v>
      </c>
      <c r="G4" s="42">
        <v>2</v>
      </c>
      <c r="H4" s="38" t="s">
        <v>304</v>
      </c>
      <c r="I4" s="279">
        <v>0.25</v>
      </c>
      <c r="J4" s="280">
        <v>1</v>
      </c>
      <c r="K4" s="34">
        <v>194</v>
      </c>
      <c r="L4" s="280">
        <v>0.45329999999999998</v>
      </c>
      <c r="M4" s="279">
        <v>1</v>
      </c>
      <c r="N4" s="280">
        <v>1</v>
      </c>
      <c r="O4" s="34">
        <v>1097</v>
      </c>
      <c r="P4" s="280">
        <v>0.82430000000000003</v>
      </c>
      <c r="Q4" s="284">
        <f t="shared" ref="Q4:Q24" si="0">K4/L4</f>
        <v>427.97264504742998</v>
      </c>
      <c r="R4" s="284">
        <f t="shared" ref="R4:R24" si="1">O4/P4</f>
        <v>1330.8261555259007</v>
      </c>
    </row>
    <row r="5" spans="1:18" ht="102" hidden="1" x14ac:dyDescent="0.15">
      <c r="A5" s="93">
        <v>155</v>
      </c>
      <c r="B5" s="30" t="s">
        <v>50</v>
      </c>
      <c r="C5" s="39">
        <v>1</v>
      </c>
      <c r="D5" s="30" t="s">
        <v>51</v>
      </c>
      <c r="E5" s="28">
        <v>7724</v>
      </c>
      <c r="F5" s="29" t="s">
        <v>52</v>
      </c>
      <c r="G5" s="42">
        <v>1</v>
      </c>
      <c r="H5" s="38" t="s">
        <v>53</v>
      </c>
      <c r="I5" s="279">
        <v>0.25</v>
      </c>
      <c r="J5" s="280">
        <v>1</v>
      </c>
      <c r="K5" s="34">
        <v>194</v>
      </c>
      <c r="L5" s="280">
        <v>0.45329999999999998</v>
      </c>
      <c r="M5" s="279">
        <v>1</v>
      </c>
      <c r="N5" s="280">
        <v>1</v>
      </c>
      <c r="O5" s="34">
        <v>1097</v>
      </c>
      <c r="P5" s="280">
        <v>0.82430000000000003</v>
      </c>
      <c r="Q5" s="284">
        <f t="shared" ref="Q5" si="2">K5/L5</f>
        <v>427.97264504742998</v>
      </c>
      <c r="R5" s="284">
        <f t="shared" ref="R5" si="3">O5/P5</f>
        <v>1330.8261555259007</v>
      </c>
    </row>
    <row r="6" spans="1:18" ht="68" hidden="1" x14ac:dyDescent="0.15">
      <c r="A6" s="93">
        <v>155</v>
      </c>
      <c r="B6" s="30" t="s">
        <v>50</v>
      </c>
      <c r="C6" s="39">
        <v>1</v>
      </c>
      <c r="D6" s="30" t="s">
        <v>51</v>
      </c>
      <c r="E6" s="28">
        <v>7724</v>
      </c>
      <c r="F6" s="29" t="s">
        <v>52</v>
      </c>
      <c r="G6" s="32">
        <v>2</v>
      </c>
      <c r="H6" s="30" t="s">
        <v>58</v>
      </c>
      <c r="I6" s="279">
        <v>0.1</v>
      </c>
      <c r="J6" s="280">
        <v>1</v>
      </c>
      <c r="K6" s="34">
        <v>9</v>
      </c>
      <c r="L6" s="280">
        <v>0.1578</v>
      </c>
      <c r="M6" s="279">
        <v>1</v>
      </c>
      <c r="N6" s="280">
        <v>1</v>
      </c>
      <c r="O6" s="34">
        <v>253</v>
      </c>
      <c r="P6" s="280">
        <v>0.84530000000000005</v>
      </c>
      <c r="Q6" s="284">
        <f t="shared" si="0"/>
        <v>57.034220532319395</v>
      </c>
      <c r="R6" s="284">
        <f t="shared" si="1"/>
        <v>299.30202295043176</v>
      </c>
    </row>
    <row r="7" spans="1:18" ht="68" hidden="1" x14ac:dyDescent="0.15">
      <c r="A7" s="93">
        <v>155</v>
      </c>
      <c r="B7" s="30" t="s">
        <v>50</v>
      </c>
      <c r="C7" s="39">
        <v>1</v>
      </c>
      <c r="D7" s="30" t="s">
        <v>51</v>
      </c>
      <c r="E7" s="28">
        <v>7724</v>
      </c>
      <c r="F7" s="29" t="s">
        <v>52</v>
      </c>
      <c r="G7" s="32">
        <v>3</v>
      </c>
      <c r="H7" s="30" t="s">
        <v>60</v>
      </c>
      <c r="I7" s="279">
        <v>15.62</v>
      </c>
      <c r="J7" s="307">
        <v>0.24629999999999999</v>
      </c>
      <c r="K7" s="34">
        <v>422</v>
      </c>
      <c r="L7" s="280">
        <v>0.23069999999999999</v>
      </c>
      <c r="M7" s="279">
        <v>52.21</v>
      </c>
      <c r="N7" s="280">
        <v>0.52210000000000001</v>
      </c>
      <c r="O7" s="34">
        <v>4588</v>
      </c>
      <c r="P7" s="280">
        <v>0.68559999999999999</v>
      </c>
      <c r="Q7" s="284">
        <f t="shared" si="0"/>
        <v>1829.2154312960556</v>
      </c>
      <c r="R7" s="284">
        <f t="shared" si="1"/>
        <v>6691.9486581096853</v>
      </c>
    </row>
    <row r="8" spans="1:18" ht="68" hidden="1" x14ac:dyDescent="0.15">
      <c r="A8" s="92">
        <v>156</v>
      </c>
      <c r="B8" s="38" t="s">
        <v>66</v>
      </c>
      <c r="C8" s="39">
        <v>1748</v>
      </c>
      <c r="D8" s="30" t="s">
        <v>67</v>
      </c>
      <c r="E8" s="28">
        <v>7682</v>
      </c>
      <c r="F8" s="29" t="s">
        <v>68</v>
      </c>
      <c r="G8" s="32">
        <v>3</v>
      </c>
      <c r="H8" s="30" t="s">
        <v>69</v>
      </c>
      <c r="I8" s="279">
        <v>0.5</v>
      </c>
      <c r="J8" s="280">
        <v>1</v>
      </c>
      <c r="K8" s="34">
        <v>62</v>
      </c>
      <c r="L8" s="280">
        <v>0.32929999999999998</v>
      </c>
      <c r="M8" s="279">
        <v>4</v>
      </c>
      <c r="N8" s="280">
        <v>1</v>
      </c>
      <c r="O8" s="34">
        <v>759</v>
      </c>
      <c r="P8" s="280">
        <v>0.85650000000000004</v>
      </c>
      <c r="Q8" s="284">
        <f t="shared" si="0"/>
        <v>188.27816580625571</v>
      </c>
      <c r="R8" s="284">
        <f t="shared" si="1"/>
        <v>886.16462346760068</v>
      </c>
    </row>
    <row r="9" spans="1:18" ht="85" hidden="1" x14ac:dyDescent="0.15">
      <c r="A9" s="92">
        <v>156</v>
      </c>
      <c r="B9" s="38" t="s">
        <v>66</v>
      </c>
      <c r="C9" s="39">
        <v>1748</v>
      </c>
      <c r="D9" s="30" t="s">
        <v>67</v>
      </c>
      <c r="E9" s="28">
        <v>7682</v>
      </c>
      <c r="F9" s="29" t="s">
        <v>68</v>
      </c>
      <c r="G9" s="32">
        <v>4</v>
      </c>
      <c r="H9" s="30" t="s">
        <v>71</v>
      </c>
      <c r="I9" s="279">
        <v>0.5</v>
      </c>
      <c r="J9" s="280">
        <v>1</v>
      </c>
      <c r="K9" s="34">
        <v>22</v>
      </c>
      <c r="L9" s="280">
        <v>0.32500000000000001</v>
      </c>
      <c r="M9" s="279">
        <v>4</v>
      </c>
      <c r="N9" s="280">
        <v>1</v>
      </c>
      <c r="O9" s="34">
        <v>254</v>
      </c>
      <c r="P9" s="280">
        <v>0.84930000000000005</v>
      </c>
      <c r="Q9" s="284">
        <f t="shared" si="0"/>
        <v>67.692307692307693</v>
      </c>
      <c r="R9" s="284">
        <f t="shared" si="1"/>
        <v>299.06982220652299</v>
      </c>
    </row>
    <row r="10" spans="1:18" ht="68" hidden="1" x14ac:dyDescent="0.15">
      <c r="A10" s="92">
        <v>149</v>
      </c>
      <c r="B10" s="38" t="s">
        <v>73</v>
      </c>
      <c r="C10" s="39">
        <v>1</v>
      </c>
      <c r="D10" s="30" t="s">
        <v>74</v>
      </c>
      <c r="E10" s="28">
        <v>7682</v>
      </c>
      <c r="F10" s="29" t="s">
        <v>68</v>
      </c>
      <c r="G10" s="32">
        <v>5</v>
      </c>
      <c r="H10" s="30" t="s">
        <v>75</v>
      </c>
      <c r="I10" s="308">
        <v>0.5</v>
      </c>
      <c r="J10" s="280">
        <v>1</v>
      </c>
      <c r="K10" s="34">
        <v>32</v>
      </c>
      <c r="L10" s="280">
        <v>4.0099999999999997E-2</v>
      </c>
      <c r="M10" s="308">
        <v>4</v>
      </c>
      <c r="N10" s="280">
        <v>1</v>
      </c>
      <c r="O10" s="34">
        <v>2539</v>
      </c>
      <c r="P10" s="280">
        <v>0.76900000000000002</v>
      </c>
      <c r="Q10" s="284">
        <f t="shared" si="0"/>
        <v>798.00498753117211</v>
      </c>
      <c r="R10" s="284">
        <f t="shared" si="1"/>
        <v>3301.6905071521455</v>
      </c>
    </row>
    <row r="11" spans="1:18" ht="85" hidden="1" x14ac:dyDescent="0.15">
      <c r="A11" s="92">
        <v>156</v>
      </c>
      <c r="B11" s="38" t="s">
        <v>66</v>
      </c>
      <c r="C11" s="39">
        <v>1748</v>
      </c>
      <c r="D11" s="30" t="s">
        <v>67</v>
      </c>
      <c r="E11" s="28">
        <v>7682</v>
      </c>
      <c r="F11" s="29" t="s">
        <v>68</v>
      </c>
      <c r="G11" s="32">
        <v>6</v>
      </c>
      <c r="H11" s="30" t="s">
        <v>216</v>
      </c>
      <c r="I11" s="279">
        <v>46</v>
      </c>
      <c r="J11" s="280">
        <v>1</v>
      </c>
      <c r="K11" s="34">
        <v>979</v>
      </c>
      <c r="L11" s="280">
        <v>0.63060000000000005</v>
      </c>
      <c r="M11" s="279">
        <v>818</v>
      </c>
      <c r="N11" s="280">
        <v>1</v>
      </c>
      <c r="O11" s="34">
        <v>5734</v>
      </c>
      <c r="P11" s="280">
        <v>0.90010000000000001</v>
      </c>
      <c r="Q11" s="284">
        <f t="shared" si="0"/>
        <v>1552.4896923564859</v>
      </c>
      <c r="R11" s="284">
        <f t="shared" si="1"/>
        <v>6370.4032885234974</v>
      </c>
    </row>
    <row r="12" spans="1:18" ht="136" hidden="1" x14ac:dyDescent="0.15">
      <c r="A12" s="92">
        <v>156</v>
      </c>
      <c r="B12" s="38" t="s">
        <v>66</v>
      </c>
      <c r="C12" s="39">
        <v>1748</v>
      </c>
      <c r="D12" s="30" t="s">
        <v>67</v>
      </c>
      <c r="E12" s="28">
        <v>7682</v>
      </c>
      <c r="F12" s="29" t="s">
        <v>68</v>
      </c>
      <c r="G12" s="32">
        <v>7</v>
      </c>
      <c r="H12" s="30" t="s">
        <v>297</v>
      </c>
      <c r="I12" s="279">
        <v>18</v>
      </c>
      <c r="J12" s="280">
        <v>1</v>
      </c>
      <c r="K12" s="34">
        <v>32</v>
      </c>
      <c r="L12" s="280">
        <v>0.216</v>
      </c>
      <c r="M12" s="279">
        <v>337</v>
      </c>
      <c r="N12" s="280">
        <v>1</v>
      </c>
      <c r="O12" s="34">
        <v>509</v>
      </c>
      <c r="P12" s="280">
        <v>0.81230000000000002</v>
      </c>
      <c r="Q12" s="284">
        <f t="shared" si="0"/>
        <v>148.14814814814815</v>
      </c>
      <c r="R12" s="284">
        <f t="shared" si="1"/>
        <v>626.61578234642377</v>
      </c>
    </row>
    <row r="13" spans="1:18" ht="187" hidden="1" x14ac:dyDescent="0.15">
      <c r="A13" s="93">
        <v>150</v>
      </c>
      <c r="B13" s="30" t="s">
        <v>79</v>
      </c>
      <c r="C13" s="39">
        <v>2</v>
      </c>
      <c r="D13" s="30" t="s">
        <v>80</v>
      </c>
      <c r="E13" s="28">
        <v>7682</v>
      </c>
      <c r="F13" s="29" t="s">
        <v>68</v>
      </c>
      <c r="G13" s="32">
        <v>8</v>
      </c>
      <c r="H13" s="30" t="s">
        <v>81</v>
      </c>
      <c r="I13" s="279">
        <v>2</v>
      </c>
      <c r="J13" s="280">
        <v>1</v>
      </c>
      <c r="K13" s="34">
        <v>6</v>
      </c>
      <c r="L13" s="280">
        <v>0.18579999999999999</v>
      </c>
      <c r="M13" s="279">
        <v>2</v>
      </c>
      <c r="N13" s="280">
        <v>1</v>
      </c>
      <c r="O13" s="34">
        <v>177</v>
      </c>
      <c r="P13" s="280">
        <v>0.87849999999999995</v>
      </c>
      <c r="Q13" s="284">
        <f t="shared" si="0"/>
        <v>32.292787944025832</v>
      </c>
      <c r="R13" s="284">
        <f t="shared" si="1"/>
        <v>201.47979510529314</v>
      </c>
    </row>
    <row r="14" spans="1:18" ht="68" hidden="1" x14ac:dyDescent="0.15">
      <c r="A14" s="94">
        <v>493</v>
      </c>
      <c r="B14" s="97" t="s">
        <v>87</v>
      </c>
      <c r="C14" s="98">
        <v>1</v>
      </c>
      <c r="D14" s="97" t="s">
        <v>88</v>
      </c>
      <c r="E14" s="60">
        <v>7760</v>
      </c>
      <c r="F14" s="40" t="s">
        <v>89</v>
      </c>
      <c r="G14" s="41">
        <v>7</v>
      </c>
      <c r="H14" s="97" t="s">
        <v>90</v>
      </c>
      <c r="I14" s="279">
        <v>5</v>
      </c>
      <c r="J14" s="280">
        <v>1</v>
      </c>
      <c r="K14" s="34">
        <v>89</v>
      </c>
      <c r="L14" s="280">
        <v>0.4597</v>
      </c>
      <c r="M14" s="279">
        <v>100</v>
      </c>
      <c r="N14" s="280">
        <v>1</v>
      </c>
      <c r="O14" s="34">
        <v>637</v>
      </c>
      <c r="P14" s="280">
        <v>0.85960000000000003</v>
      </c>
      <c r="Q14" s="284">
        <f t="shared" si="0"/>
        <v>193.60452469001524</v>
      </c>
      <c r="R14" s="284">
        <f t="shared" si="1"/>
        <v>741.04234527687299</v>
      </c>
    </row>
    <row r="15" spans="1:18" ht="68" hidden="1" x14ac:dyDescent="0.15">
      <c r="A15" s="92">
        <v>158</v>
      </c>
      <c r="B15" s="38" t="s">
        <v>94</v>
      </c>
      <c r="C15" s="99">
        <v>1</v>
      </c>
      <c r="D15" s="38" t="s">
        <v>95</v>
      </c>
      <c r="E15" s="36">
        <v>7682</v>
      </c>
      <c r="F15" s="37" t="s">
        <v>68</v>
      </c>
      <c r="G15" s="42">
        <v>1</v>
      </c>
      <c r="H15" s="38" t="s">
        <v>298</v>
      </c>
      <c r="I15" s="279">
        <v>24</v>
      </c>
      <c r="J15" s="280">
        <v>1</v>
      </c>
      <c r="K15" s="34">
        <v>69</v>
      </c>
      <c r="L15" s="280">
        <v>5.8500000000000003E-2</v>
      </c>
      <c r="M15" s="279">
        <v>981</v>
      </c>
      <c r="N15" s="280">
        <v>1</v>
      </c>
      <c r="O15" s="34">
        <v>4061</v>
      </c>
      <c r="P15" s="280">
        <v>0.7853</v>
      </c>
      <c r="Q15" s="284">
        <f t="shared" si="0"/>
        <v>1179.4871794871794</v>
      </c>
      <c r="R15" s="284">
        <f t="shared" si="1"/>
        <v>5171.272125302432</v>
      </c>
    </row>
    <row r="16" spans="1:18" ht="119" hidden="1" x14ac:dyDescent="0.15">
      <c r="A16" s="92">
        <v>158</v>
      </c>
      <c r="B16" s="38" t="s">
        <v>94</v>
      </c>
      <c r="C16" s="99">
        <v>1</v>
      </c>
      <c r="D16" s="38" t="s">
        <v>95</v>
      </c>
      <c r="E16" s="36">
        <v>7682</v>
      </c>
      <c r="F16" s="37" t="s">
        <v>68</v>
      </c>
      <c r="G16" s="42">
        <v>2</v>
      </c>
      <c r="H16" s="30" t="s">
        <v>0</v>
      </c>
      <c r="I16" s="279">
        <v>10</v>
      </c>
      <c r="J16" s="280">
        <v>1</v>
      </c>
      <c r="K16" s="34">
        <v>119</v>
      </c>
      <c r="L16" s="280">
        <v>0.75409999999999999</v>
      </c>
      <c r="M16" s="279">
        <v>100</v>
      </c>
      <c r="N16" s="280">
        <v>1</v>
      </c>
      <c r="O16" s="34">
        <v>537</v>
      </c>
      <c r="P16" s="280">
        <v>0.9325</v>
      </c>
      <c r="Q16" s="284">
        <f t="shared" si="0"/>
        <v>157.80400477390268</v>
      </c>
      <c r="R16" s="284">
        <f t="shared" si="1"/>
        <v>575.87131367292227</v>
      </c>
    </row>
    <row r="17" spans="1:18" ht="85" x14ac:dyDescent="0.15">
      <c r="A17" s="92">
        <v>173</v>
      </c>
      <c r="B17" s="38" t="s">
        <v>101</v>
      </c>
      <c r="C17" s="100">
        <v>1</v>
      </c>
      <c r="D17" s="38" t="s">
        <v>102</v>
      </c>
      <c r="E17" s="36">
        <v>7713</v>
      </c>
      <c r="F17" s="37" t="s">
        <v>103</v>
      </c>
      <c r="G17" s="42">
        <v>1</v>
      </c>
      <c r="H17" s="38" t="s">
        <v>104</v>
      </c>
      <c r="I17" s="279"/>
      <c r="J17" s="280"/>
      <c r="K17" s="34"/>
      <c r="L17" s="280"/>
      <c r="M17" s="279">
        <v>4</v>
      </c>
      <c r="N17" s="280">
        <v>1</v>
      </c>
      <c r="O17" s="34">
        <v>883</v>
      </c>
      <c r="P17" s="280">
        <v>0.99460000000000004</v>
      </c>
      <c r="Q17" s="284"/>
      <c r="R17" s="284">
        <f t="shared" si="1"/>
        <v>887.79408807560822</v>
      </c>
    </row>
    <row r="18" spans="1:18" ht="102" x14ac:dyDescent="0.15">
      <c r="A18" s="92">
        <v>173</v>
      </c>
      <c r="B18" s="38" t="s">
        <v>101</v>
      </c>
      <c r="C18" s="100">
        <v>1</v>
      </c>
      <c r="D18" s="38" t="s">
        <v>102</v>
      </c>
      <c r="E18" s="36">
        <v>7713</v>
      </c>
      <c r="F18" s="37" t="s">
        <v>103</v>
      </c>
      <c r="G18" s="42">
        <v>6</v>
      </c>
      <c r="H18" s="38" t="s">
        <v>107</v>
      </c>
      <c r="I18" s="279">
        <v>0.1</v>
      </c>
      <c r="J18" s="280">
        <v>1</v>
      </c>
      <c r="K18" s="34">
        <v>111</v>
      </c>
      <c r="L18" s="280">
        <v>0.39190000000000003</v>
      </c>
      <c r="M18" s="279">
        <v>1</v>
      </c>
      <c r="N18" s="280">
        <v>1</v>
      </c>
      <c r="O18" s="34">
        <v>758</v>
      </c>
      <c r="P18" s="280">
        <v>0.81399999999999995</v>
      </c>
      <c r="Q18" s="284">
        <f t="shared" si="0"/>
        <v>283.23551926511863</v>
      </c>
      <c r="R18" s="284">
        <f t="shared" si="1"/>
        <v>931.20393120393123</v>
      </c>
    </row>
    <row r="19" spans="1:18" ht="68" x14ac:dyDescent="0.15">
      <c r="A19" s="92">
        <v>168</v>
      </c>
      <c r="B19" s="38" t="s">
        <v>112</v>
      </c>
      <c r="C19" s="100">
        <v>1</v>
      </c>
      <c r="D19" s="38" t="s">
        <v>113</v>
      </c>
      <c r="E19" s="36">
        <v>7713</v>
      </c>
      <c r="F19" s="37" t="s">
        <v>103</v>
      </c>
      <c r="G19" s="42">
        <v>2</v>
      </c>
      <c r="H19" s="38" t="s">
        <v>114</v>
      </c>
      <c r="I19" s="279">
        <v>0.2</v>
      </c>
      <c r="J19" s="280">
        <v>1</v>
      </c>
      <c r="K19" s="34">
        <v>6</v>
      </c>
      <c r="L19" s="280">
        <v>8.2400000000000001E-2</v>
      </c>
      <c r="M19" s="279">
        <v>4</v>
      </c>
      <c r="N19" s="280">
        <v>1</v>
      </c>
      <c r="O19" s="34">
        <v>135</v>
      </c>
      <c r="P19" s="280">
        <v>0.65080000000000005</v>
      </c>
      <c r="Q19" s="284">
        <f t="shared" si="0"/>
        <v>72.815533980582529</v>
      </c>
      <c r="R19" s="284">
        <f t="shared" si="1"/>
        <v>207.43700061462815</v>
      </c>
    </row>
    <row r="20" spans="1:18" ht="119" x14ac:dyDescent="0.15">
      <c r="A20" s="92">
        <v>168</v>
      </c>
      <c r="B20" s="38" t="s">
        <v>112</v>
      </c>
      <c r="C20" s="100">
        <v>1</v>
      </c>
      <c r="D20" s="38" t="s">
        <v>113</v>
      </c>
      <c r="E20" s="36">
        <v>7713</v>
      </c>
      <c r="F20" s="37" t="s">
        <v>103</v>
      </c>
      <c r="G20" s="42">
        <v>3</v>
      </c>
      <c r="H20" s="38" t="s">
        <v>295</v>
      </c>
      <c r="I20" s="279">
        <v>24</v>
      </c>
      <c r="J20" s="280">
        <v>1</v>
      </c>
      <c r="K20" s="34">
        <v>153</v>
      </c>
      <c r="L20" s="280">
        <v>0.42749999999999999</v>
      </c>
      <c r="M20" s="279">
        <v>1452</v>
      </c>
      <c r="N20" s="280">
        <v>1</v>
      </c>
      <c r="O20" s="34">
        <v>1576</v>
      </c>
      <c r="P20" s="280">
        <v>0.88519999999999999</v>
      </c>
      <c r="Q20" s="284">
        <f t="shared" si="0"/>
        <v>357.89473684210526</v>
      </c>
      <c r="R20" s="284">
        <f t="shared" si="1"/>
        <v>1780.388612742883</v>
      </c>
    </row>
    <row r="21" spans="1:18" ht="85" x14ac:dyDescent="0.15">
      <c r="A21" s="92">
        <v>168</v>
      </c>
      <c r="B21" s="38" t="s">
        <v>112</v>
      </c>
      <c r="C21" s="100">
        <v>1</v>
      </c>
      <c r="D21" s="38" t="s">
        <v>113</v>
      </c>
      <c r="E21" s="36">
        <v>7713</v>
      </c>
      <c r="F21" s="37" t="s">
        <v>103</v>
      </c>
      <c r="G21" s="42">
        <v>4</v>
      </c>
      <c r="H21" s="38" t="s">
        <v>118</v>
      </c>
      <c r="I21" s="279"/>
      <c r="J21" s="280"/>
      <c r="K21" s="34"/>
      <c r="L21" s="280"/>
      <c r="M21" s="279">
        <v>7</v>
      </c>
      <c r="N21" s="280">
        <v>1</v>
      </c>
      <c r="O21" s="34">
        <v>76</v>
      </c>
      <c r="P21" s="280">
        <v>1</v>
      </c>
      <c r="Q21" s="284"/>
      <c r="R21" s="284">
        <f t="shared" si="1"/>
        <v>76</v>
      </c>
    </row>
    <row r="22" spans="1:18" ht="68" x14ac:dyDescent="0.15">
      <c r="A22" s="92">
        <v>168</v>
      </c>
      <c r="B22" s="38" t="s">
        <v>112</v>
      </c>
      <c r="C22" s="100">
        <v>1</v>
      </c>
      <c r="D22" s="38" t="s">
        <v>113</v>
      </c>
      <c r="E22" s="36">
        <v>7713</v>
      </c>
      <c r="F22" s="37" t="s">
        <v>103</v>
      </c>
      <c r="G22" s="42">
        <v>5</v>
      </c>
      <c r="H22" s="38" t="s">
        <v>299</v>
      </c>
      <c r="I22" s="279">
        <v>1</v>
      </c>
      <c r="J22" s="280">
        <v>1</v>
      </c>
      <c r="K22" s="34">
        <v>7</v>
      </c>
      <c r="L22" s="280">
        <v>2.75E-2</v>
      </c>
      <c r="M22" s="279">
        <v>11</v>
      </c>
      <c r="N22" s="280">
        <v>1</v>
      </c>
      <c r="O22" s="34">
        <v>955</v>
      </c>
      <c r="P22" s="280">
        <v>0.79430000000000001</v>
      </c>
      <c r="Q22" s="284">
        <f t="shared" si="0"/>
        <v>254.54545454545453</v>
      </c>
      <c r="R22" s="284">
        <f t="shared" si="1"/>
        <v>1202.3165050988291</v>
      </c>
    </row>
    <row r="23" spans="1:18" ht="51" x14ac:dyDescent="0.15">
      <c r="A23" s="92">
        <v>168</v>
      </c>
      <c r="B23" s="38" t="s">
        <v>112</v>
      </c>
      <c r="C23" s="100">
        <v>1</v>
      </c>
      <c r="D23" s="38" t="s">
        <v>113</v>
      </c>
      <c r="E23" s="36">
        <v>7713</v>
      </c>
      <c r="F23" s="37" t="s">
        <v>103</v>
      </c>
      <c r="G23" s="42">
        <v>7</v>
      </c>
      <c r="H23" s="38" t="s">
        <v>300</v>
      </c>
      <c r="I23" s="279">
        <v>3</v>
      </c>
      <c r="J23" s="280">
        <v>1</v>
      </c>
      <c r="K23" s="34">
        <v>117</v>
      </c>
      <c r="L23" s="280">
        <v>0.5665</v>
      </c>
      <c r="M23" s="279">
        <v>55</v>
      </c>
      <c r="N23" s="280">
        <v>1.0784</v>
      </c>
      <c r="O23" s="34">
        <v>2320</v>
      </c>
      <c r="P23" s="280">
        <v>0.92259999999999998</v>
      </c>
      <c r="Q23" s="284">
        <f t="shared" si="0"/>
        <v>206.53133274492498</v>
      </c>
      <c r="R23" s="284">
        <f t="shared" si="1"/>
        <v>2514.6325601560807</v>
      </c>
    </row>
    <row r="24" spans="1:18" ht="51" x14ac:dyDescent="0.15">
      <c r="A24" s="92">
        <v>168</v>
      </c>
      <c r="B24" s="38" t="s">
        <v>112</v>
      </c>
      <c r="C24" s="100">
        <v>1</v>
      </c>
      <c r="D24" s="38" t="s">
        <v>113</v>
      </c>
      <c r="E24" s="36">
        <v>7713</v>
      </c>
      <c r="F24" s="37" t="s">
        <v>103</v>
      </c>
      <c r="G24" s="42">
        <v>8</v>
      </c>
      <c r="H24" s="38" t="s">
        <v>301</v>
      </c>
      <c r="I24" s="279">
        <v>0.59</v>
      </c>
      <c r="J24" s="280">
        <v>1</v>
      </c>
      <c r="K24" s="34">
        <v>34</v>
      </c>
      <c r="L24" s="280">
        <v>0.9627</v>
      </c>
      <c r="M24" s="279">
        <v>10</v>
      </c>
      <c r="N24" s="280">
        <v>1</v>
      </c>
      <c r="O24" s="34">
        <v>2815</v>
      </c>
      <c r="P24" s="280">
        <v>0.89219999999999999</v>
      </c>
      <c r="Q24" s="284">
        <f t="shared" si="0"/>
        <v>35.317336657317959</v>
      </c>
      <c r="R24" s="284">
        <f t="shared" si="1"/>
        <v>3155.1221699170592</v>
      </c>
    </row>
    <row r="25" spans="1:18" ht="85" hidden="1" x14ac:dyDescent="0.15">
      <c r="A25" s="92">
        <v>167</v>
      </c>
      <c r="B25" s="38" t="s">
        <v>125</v>
      </c>
      <c r="C25" s="100">
        <v>1</v>
      </c>
      <c r="D25" s="38" t="s">
        <v>126</v>
      </c>
      <c r="E25" s="36">
        <v>7674</v>
      </c>
      <c r="F25" s="37" t="s">
        <v>127</v>
      </c>
      <c r="G25" s="42">
        <v>1</v>
      </c>
      <c r="H25" s="38" t="s">
        <v>325</v>
      </c>
      <c r="I25" s="277"/>
      <c r="J25" s="278"/>
      <c r="K25" s="137"/>
      <c r="L25" s="278"/>
      <c r="M25" s="277">
        <v>1</v>
      </c>
      <c r="N25" s="278">
        <v>1</v>
      </c>
      <c r="O25" s="137">
        <v>88</v>
      </c>
      <c r="P25" s="278">
        <v>1</v>
      </c>
      <c r="Q25" s="284"/>
      <c r="R25" s="284">
        <f>O25/P25</f>
        <v>88</v>
      </c>
    </row>
    <row r="26" spans="1:18" ht="85" hidden="1" x14ac:dyDescent="0.15">
      <c r="A26" s="92">
        <v>167</v>
      </c>
      <c r="B26" s="38" t="s">
        <v>125</v>
      </c>
      <c r="C26" s="100">
        <v>1</v>
      </c>
      <c r="D26" s="38" t="s">
        <v>126</v>
      </c>
      <c r="E26" s="36">
        <v>7674</v>
      </c>
      <c r="F26" s="37" t="s">
        <v>127</v>
      </c>
      <c r="G26" s="42">
        <v>2</v>
      </c>
      <c r="H26" s="38" t="s">
        <v>130</v>
      </c>
      <c r="I26" s="277"/>
      <c r="J26" s="278"/>
      <c r="K26" s="137"/>
      <c r="L26" s="278"/>
      <c r="M26" s="277">
        <v>100</v>
      </c>
      <c r="N26" s="278">
        <v>1</v>
      </c>
      <c r="O26" s="137">
        <v>576</v>
      </c>
      <c r="P26" s="278">
        <v>0.99839999999999995</v>
      </c>
      <c r="Q26" s="284"/>
      <c r="R26" s="284">
        <f t="shared" ref="R26:R30" si="4">O26/P26</f>
        <v>576.92307692307691</v>
      </c>
    </row>
    <row r="27" spans="1:18" ht="85" hidden="1" x14ac:dyDescent="0.15">
      <c r="A27" s="92">
        <v>167</v>
      </c>
      <c r="B27" s="38" t="s">
        <v>125</v>
      </c>
      <c r="C27" s="100">
        <v>1</v>
      </c>
      <c r="D27" s="38" t="s">
        <v>126</v>
      </c>
      <c r="E27" s="36">
        <v>7674</v>
      </c>
      <c r="F27" s="37" t="s">
        <v>127</v>
      </c>
      <c r="G27" s="42">
        <v>3</v>
      </c>
      <c r="H27" s="38" t="s">
        <v>132</v>
      </c>
      <c r="I27" s="279">
        <v>25.4</v>
      </c>
      <c r="J27" s="280">
        <v>1</v>
      </c>
      <c r="K27" s="34">
        <v>408</v>
      </c>
      <c r="L27" s="280">
        <v>0.49619999999999997</v>
      </c>
      <c r="M27" s="279">
        <v>90</v>
      </c>
      <c r="N27" s="280">
        <v>1</v>
      </c>
      <c r="O27" s="34">
        <v>1760</v>
      </c>
      <c r="P27" s="280">
        <v>0.80910000000000004</v>
      </c>
      <c r="Q27" s="284">
        <f t="shared" ref="Q27:Q30" si="5">K27/L27</f>
        <v>822.24909310761791</v>
      </c>
      <c r="R27" s="284">
        <f t="shared" si="4"/>
        <v>2175.2564577926091</v>
      </c>
    </row>
    <row r="28" spans="1:18" ht="119" hidden="1" x14ac:dyDescent="0.15">
      <c r="A28" s="92">
        <v>167</v>
      </c>
      <c r="B28" s="38" t="s">
        <v>125</v>
      </c>
      <c r="C28" s="100">
        <v>1</v>
      </c>
      <c r="D28" s="38" t="s">
        <v>126</v>
      </c>
      <c r="E28" s="36">
        <v>7674</v>
      </c>
      <c r="F28" s="37" t="s">
        <v>127</v>
      </c>
      <c r="G28" s="42">
        <v>4</v>
      </c>
      <c r="H28" s="38" t="s">
        <v>172</v>
      </c>
      <c r="I28" s="279">
        <v>1</v>
      </c>
      <c r="J28" s="280">
        <v>1</v>
      </c>
      <c r="K28" s="34">
        <v>0</v>
      </c>
      <c r="L28" s="280">
        <v>0</v>
      </c>
      <c r="M28" s="279">
        <v>16</v>
      </c>
      <c r="N28" s="280">
        <v>1</v>
      </c>
      <c r="O28" s="34">
        <v>135</v>
      </c>
      <c r="P28" s="280">
        <v>0.9294</v>
      </c>
      <c r="Q28" s="284"/>
      <c r="R28" s="284">
        <f t="shared" si="4"/>
        <v>145.25500322788895</v>
      </c>
    </row>
    <row r="29" spans="1:18" ht="102" hidden="1" x14ac:dyDescent="0.15">
      <c r="A29" s="92">
        <v>167</v>
      </c>
      <c r="B29" s="38" t="s">
        <v>125</v>
      </c>
      <c r="C29" s="100">
        <v>1</v>
      </c>
      <c r="D29" s="38" t="s">
        <v>126</v>
      </c>
      <c r="E29" s="36">
        <v>7674</v>
      </c>
      <c r="F29" s="37" t="s">
        <v>127</v>
      </c>
      <c r="G29" s="42">
        <v>5</v>
      </c>
      <c r="H29" s="38" t="s">
        <v>302</v>
      </c>
      <c r="I29" s="279">
        <v>2</v>
      </c>
      <c r="J29" s="280">
        <v>1</v>
      </c>
      <c r="K29" s="34">
        <v>308</v>
      </c>
      <c r="L29" s="280">
        <v>0.19700000000000001</v>
      </c>
      <c r="M29" s="279">
        <v>55</v>
      </c>
      <c r="N29" s="280">
        <v>1</v>
      </c>
      <c r="O29" s="34">
        <v>3542</v>
      </c>
      <c r="P29" s="280">
        <v>0.7369</v>
      </c>
      <c r="Q29" s="284">
        <f t="shared" si="5"/>
        <v>1563.4517766497461</v>
      </c>
      <c r="R29" s="284">
        <f t="shared" si="4"/>
        <v>4806.6223368163928</v>
      </c>
    </row>
    <row r="30" spans="1:18" ht="85" hidden="1" x14ac:dyDescent="0.15">
      <c r="A30" s="92">
        <v>167</v>
      </c>
      <c r="B30" s="38" t="s">
        <v>125</v>
      </c>
      <c r="C30" s="100">
        <v>1</v>
      </c>
      <c r="D30" s="38" t="s">
        <v>126</v>
      </c>
      <c r="E30" s="36">
        <v>7674</v>
      </c>
      <c r="F30" s="37" t="s">
        <v>127</v>
      </c>
      <c r="G30" s="42">
        <v>6</v>
      </c>
      <c r="H30" s="38" t="s">
        <v>136</v>
      </c>
      <c r="I30" s="279">
        <v>0.16</v>
      </c>
      <c r="J30" s="280">
        <v>1</v>
      </c>
      <c r="K30" s="34">
        <v>23</v>
      </c>
      <c r="L30" s="280">
        <v>0.1472</v>
      </c>
      <c r="M30" s="279">
        <v>0.86</v>
      </c>
      <c r="N30" s="280">
        <v>1</v>
      </c>
      <c r="O30" s="34">
        <v>290</v>
      </c>
      <c r="P30" s="280">
        <v>0.68459999999999999</v>
      </c>
      <c r="Q30" s="284">
        <f t="shared" si="5"/>
        <v>156.25</v>
      </c>
      <c r="R30" s="284">
        <f t="shared" si="4"/>
        <v>423.60502483201873</v>
      </c>
    </row>
    <row r="31" spans="1:18" ht="68" hidden="1" x14ac:dyDescent="0.15">
      <c r="A31" s="94">
        <v>334</v>
      </c>
      <c r="B31" s="97" t="s">
        <v>141</v>
      </c>
      <c r="C31" s="101">
        <v>1</v>
      </c>
      <c r="D31" s="97" t="s">
        <v>142</v>
      </c>
      <c r="E31" s="60">
        <v>7664</v>
      </c>
      <c r="F31" s="40" t="s">
        <v>143</v>
      </c>
      <c r="G31" s="41">
        <v>1</v>
      </c>
      <c r="H31" s="38" t="s">
        <v>215</v>
      </c>
      <c r="I31" s="279">
        <v>2</v>
      </c>
      <c r="J31" s="280">
        <v>1</v>
      </c>
      <c r="K31" s="34">
        <v>126</v>
      </c>
      <c r="L31" s="280">
        <v>0.77310000000000001</v>
      </c>
      <c r="M31" s="279">
        <v>37</v>
      </c>
      <c r="N31" s="280">
        <v>1</v>
      </c>
      <c r="O31" s="34">
        <v>405</v>
      </c>
      <c r="P31" s="280">
        <v>0.9153</v>
      </c>
      <c r="Q31" s="284">
        <f t="shared" ref="Q31:Q42" si="6">K31/L31</f>
        <v>162.98020954598371</v>
      </c>
      <c r="R31" s="284">
        <f t="shared" ref="R31:R42" si="7">O31/P31</f>
        <v>442.47787610619469</v>
      </c>
    </row>
    <row r="32" spans="1:18" ht="68" hidden="1" x14ac:dyDescent="0.15">
      <c r="A32" s="93">
        <v>334</v>
      </c>
      <c r="B32" s="30" t="s">
        <v>141</v>
      </c>
      <c r="C32" s="39">
        <v>1</v>
      </c>
      <c r="D32" s="30" t="s">
        <v>142</v>
      </c>
      <c r="E32" s="28">
        <v>7664</v>
      </c>
      <c r="F32" s="29" t="s">
        <v>143</v>
      </c>
      <c r="G32" s="42">
        <v>2</v>
      </c>
      <c r="H32" s="38" t="s">
        <v>304</v>
      </c>
      <c r="I32" s="279">
        <v>20</v>
      </c>
      <c r="J32" s="280">
        <v>1</v>
      </c>
      <c r="K32" s="34">
        <v>171</v>
      </c>
      <c r="L32" s="280">
        <v>0.17499999999999999</v>
      </c>
      <c r="M32" s="279">
        <v>212</v>
      </c>
      <c r="N32" s="280">
        <v>1</v>
      </c>
      <c r="O32" s="34">
        <v>2816</v>
      </c>
      <c r="P32" s="280">
        <v>0.77769999999999995</v>
      </c>
      <c r="Q32" s="284">
        <f t="shared" si="6"/>
        <v>977.14285714285722</v>
      </c>
      <c r="R32" s="284">
        <f t="shared" si="7"/>
        <v>3620.9335219236214</v>
      </c>
    </row>
    <row r="33" spans="1:18" ht="68" hidden="1" x14ac:dyDescent="0.15">
      <c r="A33" s="94">
        <v>334</v>
      </c>
      <c r="B33" s="97" t="s">
        <v>141</v>
      </c>
      <c r="C33" s="101">
        <v>1</v>
      </c>
      <c r="D33" s="97" t="s">
        <v>142</v>
      </c>
      <c r="E33" s="60">
        <v>7664</v>
      </c>
      <c r="F33" s="40" t="s">
        <v>143</v>
      </c>
      <c r="G33" s="42">
        <v>3</v>
      </c>
      <c r="H33" s="38" t="s">
        <v>147</v>
      </c>
      <c r="I33" s="277"/>
      <c r="J33" s="278"/>
      <c r="K33" s="137"/>
      <c r="L33" s="278"/>
      <c r="M33" s="277">
        <v>1</v>
      </c>
      <c r="N33" s="278">
        <v>1</v>
      </c>
      <c r="O33" s="137">
        <v>129</v>
      </c>
      <c r="P33" s="278">
        <v>1</v>
      </c>
      <c r="Q33" s="284"/>
      <c r="R33" s="284">
        <f t="shared" si="7"/>
        <v>129</v>
      </c>
    </row>
    <row r="34" spans="1:18" ht="68" hidden="1" x14ac:dyDescent="0.15">
      <c r="A34" s="92">
        <v>334</v>
      </c>
      <c r="B34" s="38" t="s">
        <v>141</v>
      </c>
      <c r="C34" s="100">
        <v>1</v>
      </c>
      <c r="D34" s="38" t="s">
        <v>142</v>
      </c>
      <c r="E34" s="36">
        <v>7664</v>
      </c>
      <c r="F34" s="37" t="s">
        <v>143</v>
      </c>
      <c r="G34" s="42">
        <v>4</v>
      </c>
      <c r="H34" s="38" t="s">
        <v>149</v>
      </c>
      <c r="I34" s="279"/>
      <c r="J34" s="280"/>
      <c r="K34" s="34"/>
      <c r="L34" s="280"/>
      <c r="M34" s="279">
        <v>1</v>
      </c>
      <c r="N34" s="280">
        <v>1</v>
      </c>
      <c r="O34" s="34">
        <v>352</v>
      </c>
      <c r="P34" s="280">
        <v>1</v>
      </c>
      <c r="Q34" s="284"/>
      <c r="R34" s="284">
        <f t="shared" si="7"/>
        <v>352</v>
      </c>
    </row>
    <row r="35" spans="1:18" ht="68" hidden="1" x14ac:dyDescent="0.15">
      <c r="A35" s="92">
        <v>334</v>
      </c>
      <c r="B35" s="38" t="s">
        <v>141</v>
      </c>
      <c r="C35" s="100">
        <v>1</v>
      </c>
      <c r="D35" s="38" t="s">
        <v>142</v>
      </c>
      <c r="E35" s="36">
        <v>7664</v>
      </c>
      <c r="F35" s="37" t="s">
        <v>143</v>
      </c>
      <c r="G35" s="42">
        <v>5</v>
      </c>
      <c r="H35" s="38" t="s">
        <v>152</v>
      </c>
      <c r="I35" s="279">
        <v>7</v>
      </c>
      <c r="J35" s="280">
        <v>1</v>
      </c>
      <c r="K35" s="34">
        <v>182</v>
      </c>
      <c r="L35" s="280">
        <v>0.72550000000000003</v>
      </c>
      <c r="M35" s="279">
        <v>45</v>
      </c>
      <c r="N35" s="280">
        <v>1</v>
      </c>
      <c r="O35" s="34">
        <v>392</v>
      </c>
      <c r="P35" s="280">
        <v>0.84970000000000001</v>
      </c>
      <c r="Q35" s="284">
        <f t="shared" si="6"/>
        <v>250.86147484493452</v>
      </c>
      <c r="R35" s="284">
        <f t="shared" si="7"/>
        <v>461.33929622219608</v>
      </c>
    </row>
    <row r="36" spans="1:18" ht="85" hidden="1" x14ac:dyDescent="0.15">
      <c r="A36" s="93">
        <v>539</v>
      </c>
      <c r="B36" s="30" t="s">
        <v>154</v>
      </c>
      <c r="C36" s="102">
        <v>1</v>
      </c>
      <c r="D36" s="30" t="s">
        <v>155</v>
      </c>
      <c r="E36" s="28">
        <v>7760</v>
      </c>
      <c r="F36" s="29" t="s">
        <v>89</v>
      </c>
      <c r="G36" s="32">
        <v>8</v>
      </c>
      <c r="H36" s="30" t="s">
        <v>305</v>
      </c>
      <c r="I36" s="279">
        <v>7</v>
      </c>
      <c r="J36" s="280">
        <v>1</v>
      </c>
      <c r="K36" s="34">
        <v>71</v>
      </c>
      <c r="L36" s="280">
        <v>0.49859999999999999</v>
      </c>
      <c r="M36" s="279">
        <v>155</v>
      </c>
      <c r="N36" s="280">
        <v>1</v>
      </c>
      <c r="O36" s="34">
        <v>1499</v>
      </c>
      <c r="P36" s="280">
        <v>0.95120000000000005</v>
      </c>
      <c r="Q36" s="284">
        <f t="shared" si="6"/>
        <v>142.39871640593663</v>
      </c>
      <c r="R36" s="284">
        <f t="shared" si="7"/>
        <v>1575.9041211101764</v>
      </c>
    </row>
    <row r="37" spans="1:18" ht="51" hidden="1" x14ac:dyDescent="0.15">
      <c r="A37" s="94">
        <v>493</v>
      </c>
      <c r="B37" s="97" t="s">
        <v>87</v>
      </c>
      <c r="C37" s="98">
        <v>1</v>
      </c>
      <c r="D37" s="97" t="s">
        <v>88</v>
      </c>
      <c r="E37" s="60">
        <v>7760</v>
      </c>
      <c r="F37" s="40" t="s">
        <v>89</v>
      </c>
      <c r="G37" s="41">
        <v>1</v>
      </c>
      <c r="H37" s="97" t="s">
        <v>159</v>
      </c>
      <c r="I37" s="277"/>
      <c r="J37" s="278"/>
      <c r="K37" s="137"/>
      <c r="L37" s="278"/>
      <c r="M37" s="277"/>
      <c r="N37" s="278"/>
      <c r="O37" s="137"/>
      <c r="P37" s="278"/>
      <c r="Q37" s="284"/>
      <c r="R37" s="284"/>
    </row>
    <row r="38" spans="1:18" ht="85" hidden="1" x14ac:dyDescent="0.15">
      <c r="A38" s="92">
        <v>493</v>
      </c>
      <c r="B38" s="38" t="s">
        <v>87</v>
      </c>
      <c r="C38" s="99">
        <v>1</v>
      </c>
      <c r="D38" s="38" t="s">
        <v>88</v>
      </c>
      <c r="E38" s="36">
        <v>7760</v>
      </c>
      <c r="F38" s="37" t="s">
        <v>89</v>
      </c>
      <c r="G38" s="42">
        <v>2</v>
      </c>
      <c r="H38" s="38" t="s">
        <v>161</v>
      </c>
      <c r="I38" s="279">
        <v>90</v>
      </c>
      <c r="J38" s="280">
        <v>1</v>
      </c>
      <c r="K38" s="34">
        <v>150</v>
      </c>
      <c r="L38" s="280">
        <v>0.185</v>
      </c>
      <c r="M38" s="279">
        <v>100</v>
      </c>
      <c r="N38" s="280">
        <v>1</v>
      </c>
      <c r="O38" s="34">
        <v>1379</v>
      </c>
      <c r="P38" s="280">
        <v>0.67559999999999998</v>
      </c>
      <c r="Q38" s="284">
        <f t="shared" si="6"/>
        <v>810.81081081081084</v>
      </c>
      <c r="R38" s="284">
        <f t="shared" si="7"/>
        <v>2041.1486086441682</v>
      </c>
    </row>
    <row r="39" spans="1:18" ht="51" hidden="1" x14ac:dyDescent="0.15">
      <c r="A39" s="92">
        <v>493</v>
      </c>
      <c r="B39" s="38" t="s">
        <v>87</v>
      </c>
      <c r="C39" s="99">
        <v>1</v>
      </c>
      <c r="D39" s="38" t="s">
        <v>88</v>
      </c>
      <c r="E39" s="36">
        <v>7760</v>
      </c>
      <c r="F39" s="37" t="s">
        <v>89</v>
      </c>
      <c r="G39" s="42">
        <v>3</v>
      </c>
      <c r="H39" s="38" t="s">
        <v>163</v>
      </c>
      <c r="I39" s="279">
        <v>5</v>
      </c>
      <c r="J39" s="280">
        <v>1</v>
      </c>
      <c r="K39" s="34">
        <v>113</v>
      </c>
      <c r="L39" s="280">
        <v>0.56789999999999996</v>
      </c>
      <c r="M39" s="279">
        <v>90</v>
      </c>
      <c r="N39" s="280">
        <v>1</v>
      </c>
      <c r="O39" s="34">
        <v>701</v>
      </c>
      <c r="P39" s="280">
        <v>0.89100000000000001</v>
      </c>
      <c r="Q39" s="284">
        <f t="shared" si="6"/>
        <v>198.97869343194225</v>
      </c>
      <c r="R39" s="284">
        <f t="shared" si="7"/>
        <v>786.75645342312009</v>
      </c>
    </row>
    <row r="40" spans="1:18" ht="68" hidden="1" x14ac:dyDescent="0.15">
      <c r="A40" s="92">
        <v>493</v>
      </c>
      <c r="B40" s="38" t="s">
        <v>87</v>
      </c>
      <c r="C40" s="99">
        <v>1</v>
      </c>
      <c r="D40" s="38" t="s">
        <v>88</v>
      </c>
      <c r="E40" s="36">
        <v>7760</v>
      </c>
      <c r="F40" s="37" t="s">
        <v>89</v>
      </c>
      <c r="G40" s="42">
        <v>4</v>
      </c>
      <c r="H40" s="38" t="s">
        <v>165</v>
      </c>
      <c r="I40" s="279">
        <v>100</v>
      </c>
      <c r="J40" s="280">
        <v>1</v>
      </c>
      <c r="K40" s="34">
        <v>79</v>
      </c>
      <c r="L40" s="280">
        <v>0.33210000000000001</v>
      </c>
      <c r="M40" s="279">
        <v>100</v>
      </c>
      <c r="N40" s="280">
        <v>1</v>
      </c>
      <c r="O40" s="34">
        <v>1055</v>
      </c>
      <c r="P40" s="280">
        <v>0.86660000000000004</v>
      </c>
      <c r="Q40" s="284">
        <f t="shared" si="6"/>
        <v>237.88015657934358</v>
      </c>
      <c r="R40" s="284">
        <f t="shared" si="7"/>
        <v>1217.4013385645048</v>
      </c>
    </row>
    <row r="41" spans="1:18" ht="85" hidden="1" x14ac:dyDescent="0.15">
      <c r="A41" s="92">
        <v>493</v>
      </c>
      <c r="B41" s="38" t="s">
        <v>87</v>
      </c>
      <c r="C41" s="99">
        <v>1</v>
      </c>
      <c r="D41" s="38" t="s">
        <v>88</v>
      </c>
      <c r="E41" s="36">
        <v>7760</v>
      </c>
      <c r="F41" s="37" t="s">
        <v>89</v>
      </c>
      <c r="G41" s="42">
        <v>5</v>
      </c>
      <c r="H41" s="38" t="s">
        <v>167</v>
      </c>
      <c r="I41" s="277"/>
      <c r="J41" s="278"/>
      <c r="K41" s="137"/>
      <c r="L41" s="278"/>
      <c r="M41" s="277"/>
      <c r="N41" s="278"/>
      <c r="O41" s="137"/>
      <c r="P41" s="278"/>
      <c r="Q41" s="284"/>
      <c r="R41" s="284"/>
    </row>
    <row r="42" spans="1:18" ht="85" hidden="1" x14ac:dyDescent="0.15">
      <c r="A42" s="93">
        <v>493</v>
      </c>
      <c r="B42" s="30" t="s">
        <v>87</v>
      </c>
      <c r="C42" s="102">
        <v>1</v>
      </c>
      <c r="D42" s="30" t="s">
        <v>88</v>
      </c>
      <c r="E42" s="36">
        <v>7760</v>
      </c>
      <c r="F42" s="29" t="s">
        <v>89</v>
      </c>
      <c r="G42" s="32">
        <v>6</v>
      </c>
      <c r="H42" s="30" t="s">
        <v>169</v>
      </c>
      <c r="I42" s="279">
        <v>10</v>
      </c>
      <c r="J42" s="280">
        <v>1</v>
      </c>
      <c r="K42" s="34">
        <v>1008</v>
      </c>
      <c r="L42" s="280">
        <v>0.53810000000000002</v>
      </c>
      <c r="M42" s="279">
        <v>100</v>
      </c>
      <c r="N42" s="280">
        <v>1</v>
      </c>
      <c r="O42" s="34">
        <v>6415</v>
      </c>
      <c r="P42" s="280">
        <v>0.88109999999999999</v>
      </c>
      <c r="Q42" s="284">
        <f t="shared" si="6"/>
        <v>1873.2577587808958</v>
      </c>
      <c r="R42" s="284">
        <f t="shared" si="7"/>
        <v>7280.6718874134604</v>
      </c>
    </row>
    <row r="43" spans="1:18" x14ac:dyDescent="0.15">
      <c r="Q43" s="282"/>
      <c r="R43" s="281"/>
    </row>
    <row r="44" spans="1:18" x14ac:dyDescent="0.15">
      <c r="Q44" s="282"/>
      <c r="R44" s="281"/>
    </row>
  </sheetData>
  <autoFilter ref="A3:R42" xr:uid="{27601288-CF82-4F46-BA55-227865947B19}">
    <filterColumn colId="4">
      <filters>
        <filter val="7713"/>
      </filters>
    </filterColumn>
  </autoFilter>
  <mergeCells count="6">
    <mergeCell ref="I2:J2"/>
    <mergeCell ref="K2:L2"/>
    <mergeCell ref="M2:N2"/>
    <mergeCell ref="O2:P2"/>
    <mergeCell ref="I1:L1"/>
    <mergeCell ref="M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ABE0-9514-9143-8186-0068CF1933CD}">
  <sheetPr>
    <tabColor rgb="FFFF0000"/>
  </sheetPr>
  <dimension ref="A1:K12"/>
  <sheetViews>
    <sheetView workbookViewId="0">
      <selection activeCell="B34" sqref="B34"/>
    </sheetView>
  </sheetViews>
  <sheetFormatPr baseColWidth="10" defaultRowHeight="13" x14ac:dyDescent="0.15"/>
  <cols>
    <col min="2" max="2" width="84.6640625" customWidth="1"/>
    <col min="3" max="3" width="10.6640625" customWidth="1"/>
  </cols>
  <sheetData>
    <row r="1" spans="1:11" ht="14" thickBot="1" x14ac:dyDescent="0.2"/>
    <row r="2" spans="1:11" x14ac:dyDescent="0.15">
      <c r="A2" s="261"/>
      <c r="B2" s="262"/>
      <c r="C2" s="263"/>
      <c r="D2" s="290" t="s">
        <v>323</v>
      </c>
      <c r="E2" s="291"/>
      <c r="F2" s="291"/>
      <c r="G2" s="292"/>
      <c r="H2" s="290" t="s">
        <v>329</v>
      </c>
      <c r="I2" s="291"/>
      <c r="J2" s="291"/>
      <c r="K2" s="292"/>
    </row>
    <row r="3" spans="1:11" s="264" customFormat="1" ht="42" hidden="1" x14ac:dyDescent="0.15">
      <c r="A3" s="268"/>
      <c r="B3" s="269"/>
      <c r="C3" s="270" t="s">
        <v>316</v>
      </c>
      <c r="D3" s="265" t="s">
        <v>54</v>
      </c>
      <c r="E3" s="266" t="s">
        <v>56</v>
      </c>
      <c r="F3" s="267" t="s">
        <v>56</v>
      </c>
      <c r="G3" s="270"/>
      <c r="H3" s="268" t="s">
        <v>54</v>
      </c>
      <c r="I3" s="269" t="s">
        <v>56</v>
      </c>
      <c r="J3" s="269" t="s">
        <v>56</v>
      </c>
      <c r="K3" s="270"/>
    </row>
    <row r="4" spans="1:11" s="264" customFormat="1" ht="42" x14ac:dyDescent="0.15">
      <c r="A4" s="293"/>
      <c r="B4" s="285" t="s">
        <v>321</v>
      </c>
      <c r="C4" s="294" t="s">
        <v>320</v>
      </c>
      <c r="D4" s="293" t="s">
        <v>317</v>
      </c>
      <c r="E4" s="285" t="s">
        <v>318</v>
      </c>
      <c r="F4" s="285" t="s">
        <v>319</v>
      </c>
      <c r="G4" s="294" t="s">
        <v>326</v>
      </c>
      <c r="H4" s="293" t="s">
        <v>317</v>
      </c>
      <c r="I4" s="285" t="s">
        <v>318</v>
      </c>
      <c r="J4" s="285" t="s">
        <v>319</v>
      </c>
      <c r="K4" s="294" t="s">
        <v>326</v>
      </c>
    </row>
    <row r="5" spans="1:11" x14ac:dyDescent="0.15">
      <c r="A5" s="304">
        <v>7724</v>
      </c>
      <c r="B5" s="286" t="s">
        <v>52</v>
      </c>
      <c r="C5" s="301">
        <f>COUNTIF('PlanAcciónInst_FUGA 2024'!K:K,Proyectos!B5)/2</f>
        <v>3</v>
      </c>
      <c r="D5" s="295">
        <f>AVERAGEIFS('PlanAcciónInst_FUGA 2024'!$AB$18:$AB$93,'PlanAcciónInst_FUGA 2024'!$K$18:$K$93,$B5,'PlanAcciónInst_FUGA 2024'!$N$18:$N$93,D$3)</f>
        <v>0.74876666666666669</v>
      </c>
      <c r="E5" s="287">
        <f>F5/SUMIF('Líneas '!$F$4:$F$42,$B5,'Líneas '!$Q$4:$Q$42)</f>
        <v>0.27006912898719737</v>
      </c>
      <c r="F5" s="288">
        <f>SUMIFS('PlanAcciónInst_FUGA 2024'!$AA$18:$AA$93,'PlanAcciónInst_FUGA 2024'!$K$18:$K$93,$B5,'PlanAcciónInst_FUGA 2024'!$N$18:$N$93,F$3)</f>
        <v>625</v>
      </c>
      <c r="G5" s="296">
        <f>F5/E5</f>
        <v>2314.2222968758051</v>
      </c>
      <c r="H5" s="295">
        <f>AVERAGEIFS('PlanAcciónInst_FUGA 2024'!$AD$18:$AD$93,'PlanAcciónInst_FUGA 2024'!$K$18:$K$93,$B5,'PlanAcciónInst_FUGA 2024'!$N$18:$N$93,H$3)</f>
        <v>0.8407</v>
      </c>
      <c r="I5" s="287">
        <f>J5/SUMIF('Líneas '!$F$4:$F$42,$B5,'Líneas '!$R$4:$R$42)</f>
        <v>0.71352381341818483</v>
      </c>
      <c r="J5" s="289">
        <f>SUMIFS('PlanAcciónInst_FUGA 2024'!$AC$18:$AC$93,'PlanAcciónInst_FUGA 2024'!$K$18:$K$93,$B5,'PlanAcciónInst_FUGA 2024'!$N$18:$N$93,J$3)</f>
        <v>5938</v>
      </c>
      <c r="K5" s="296">
        <f>J5/I5</f>
        <v>8322.0768365860185</v>
      </c>
    </row>
    <row r="6" spans="1:11" x14ac:dyDescent="0.15">
      <c r="A6" s="304">
        <v>7682</v>
      </c>
      <c r="B6" s="286" t="s">
        <v>68</v>
      </c>
      <c r="C6" s="301">
        <f>COUNTIF('PlanAcciónInst_FUGA 2024'!K:K,Proyectos!B6)/2</f>
        <v>8</v>
      </c>
      <c r="D6" s="295">
        <f>AVERAGEIFS('PlanAcciónInst_FUGA 2024'!$AB$18:$AB$93,'PlanAcciónInst_FUGA 2024'!$K$18:$K$93,$B6,'PlanAcciónInst_FUGA 2024'!$N$18:$N$93,D$3)</f>
        <v>1</v>
      </c>
      <c r="E6" s="287">
        <f>F6/SUMIF('Líneas '!$F$4:$F$42,$B6,'Líneas '!$Q$4:$Q$42)</f>
        <v>0.32030475564575206</v>
      </c>
      <c r="F6" s="288">
        <f>SUMIFS('PlanAcciónInst_FUGA 2024'!$AA$18:$AA$93,'PlanAcciónInst_FUGA 2024'!$K$18:$K$93,$B6,'PlanAcciónInst_FUGA 2024'!$N$18:$N$93,F$3)</f>
        <v>1321</v>
      </c>
      <c r="G6" s="296">
        <f t="shared" ref="G6:G10" si="0">F6/E6</f>
        <v>4124.1972737394772</v>
      </c>
      <c r="H6" s="295">
        <f>AVERAGEIFS('PlanAcciónInst_FUGA 2024'!$AD$18:$AD$93,'PlanAcciónInst_FUGA 2024'!$K$18:$K$93,$B6,'PlanAcciónInst_FUGA 2024'!$N$18:$N$93,H$3)</f>
        <v>1</v>
      </c>
      <c r="I6" s="287">
        <f>J6/SUMIF('Líneas '!$F$4:$F$42,$B6,'Líneas '!$R$4:$R$42)</f>
        <v>0.83579198545757405</v>
      </c>
      <c r="J6" s="289">
        <f>SUMIFS('PlanAcciónInst_FUGA 2024'!$AC$18:$AC$93,'PlanAcciónInst_FUGA 2024'!$K$18:$K$93,$B6,'PlanAcciónInst_FUGA 2024'!$N$18:$N$93,J$3)</f>
        <v>14570</v>
      </c>
      <c r="K6" s="296">
        <f t="shared" ref="K6:K10" si="1">J6/I6</f>
        <v>17432.567257776838</v>
      </c>
    </row>
    <row r="7" spans="1:11" x14ac:dyDescent="0.15">
      <c r="A7" s="304">
        <v>7760</v>
      </c>
      <c r="B7" s="286" t="s">
        <v>89</v>
      </c>
      <c r="C7" s="301">
        <f>COUNTIF('PlanAcciónInst_FUGA 2024'!K:K,Proyectos!B7)/2</f>
        <v>8</v>
      </c>
      <c r="D7" s="295">
        <f>AVERAGEIFS('PlanAcciónInst_FUGA 2024'!$AB$18:$AB$93,'PlanAcciónInst_FUGA 2024'!$K$18:$K$93,$B7,'PlanAcciónInst_FUGA 2024'!$N$18:$N$93,D$3)</f>
        <v>1</v>
      </c>
      <c r="E7" s="287">
        <f>F7/SUMIF('Líneas '!$F$4:$F$42,$B7,'Líneas '!$Q$4:$Q$42)</f>
        <v>0.43680367013629912</v>
      </c>
      <c r="F7" s="288">
        <f>SUMIFS('PlanAcciónInst_FUGA 2024'!$AA$18:$AA$93,'PlanAcciónInst_FUGA 2024'!$K$18:$K$93,$B7,'PlanAcciónInst_FUGA 2024'!$N$18:$N$93,F$3)</f>
        <v>1510</v>
      </c>
      <c r="G7" s="296">
        <f t="shared" si="0"/>
        <v>3456.9306606989439</v>
      </c>
      <c r="H7" s="295">
        <f>AVERAGEIFS('PlanAcciónInst_FUGA 2024'!$AD$18:$AD$93,'PlanAcciónInst_FUGA 2024'!$K$18:$K$93,$B7,'PlanAcciónInst_FUGA 2024'!$N$18:$N$93,H$3)</f>
        <v>1</v>
      </c>
      <c r="I7" s="287">
        <f>J7/SUMIF('Líneas '!$F$4:$F$42,$B7,'Líneas '!$R$4:$R$42)</f>
        <v>0.85656120006111314</v>
      </c>
      <c r="J7" s="289">
        <f>SUMIFS('PlanAcciónInst_FUGA 2024'!$AC$18:$AC$93,'PlanAcciónInst_FUGA 2024'!$K$18:$K$93,$B7,'PlanAcciónInst_FUGA 2024'!$N$18:$N$93,J$3)</f>
        <v>11686</v>
      </c>
      <c r="K7" s="296">
        <f t="shared" si="1"/>
        <v>13642.924754432303</v>
      </c>
    </row>
    <row r="8" spans="1:11" x14ac:dyDescent="0.15">
      <c r="A8" s="304">
        <v>7713</v>
      </c>
      <c r="B8" s="286" t="s">
        <v>103</v>
      </c>
      <c r="C8" s="301">
        <f>COUNTIF('PlanAcciónInst_FUGA 2024'!K:K,Proyectos!B8)/2</f>
        <v>8</v>
      </c>
      <c r="D8" s="295">
        <f>AVERAGEIFS('PlanAcciónInst_FUGA 2024'!$AB$18:$AB$93,'PlanAcciónInst_FUGA 2024'!$K$18:$K$93,$B8,'PlanAcciónInst_FUGA 2024'!$N$18:$N$93,D$3)</f>
        <v>1</v>
      </c>
      <c r="E8" s="287">
        <f>F8/SUMIF('Líneas '!$F$4:$F$42,$B8,'Líneas '!$Q$4:$Q$42)</f>
        <v>0.35361966918282184</v>
      </c>
      <c r="F8" s="288">
        <f>SUMIFS('PlanAcciónInst_FUGA 2024'!$AA$18:$AA$93,'PlanAcciónInst_FUGA 2024'!$K$18:$K$93,$B8,'PlanAcciónInst_FUGA 2024'!$N$18:$N$93,F$3)</f>
        <v>428</v>
      </c>
      <c r="G8" s="296">
        <f t="shared" si="0"/>
        <v>1210.3399140355041</v>
      </c>
      <c r="H8" s="295">
        <f>AVERAGEIFS('PlanAcciónInst_FUGA 2024'!$AD$18:$AD$93,'PlanAcciónInst_FUGA 2024'!$K$18:$K$93,$B8,'PlanAcciónInst_FUGA 2024'!$N$18:$N$93,H$3)</f>
        <v>1.0098</v>
      </c>
      <c r="I8" s="287">
        <f>J8/SUMIF('Líneas '!$F$4:$F$42,$B8,'Líneas '!$R$4:$R$42)</f>
        <v>0.88499237946888465</v>
      </c>
      <c r="J8" s="289">
        <f>SUMIFS('PlanAcciónInst_FUGA 2024'!$AC$18:$AC$93,'PlanAcciónInst_FUGA 2024'!$K$18:$K$93,$B8,'PlanAcciónInst_FUGA 2024'!$N$18:$N$93,J$3)</f>
        <v>9518</v>
      </c>
      <c r="K8" s="296">
        <f t="shared" si="1"/>
        <v>10754.89486780902</v>
      </c>
    </row>
    <row r="9" spans="1:11" x14ac:dyDescent="0.15">
      <c r="A9" s="304">
        <v>7674</v>
      </c>
      <c r="B9" s="286" t="s">
        <v>127</v>
      </c>
      <c r="C9" s="301">
        <f>COUNTIF('PlanAcciónInst_FUGA 2024'!K:K,Proyectos!B9)/2</f>
        <v>6</v>
      </c>
      <c r="D9" s="295">
        <f>AVERAGEIFS('PlanAcciónInst_FUGA 2024'!$AB$18:$AB$93,'PlanAcciónInst_FUGA 2024'!$K$18:$K$93,$B9,'PlanAcciónInst_FUGA 2024'!$N$18:$N$93,D$3)</f>
        <v>1</v>
      </c>
      <c r="E9" s="287">
        <f>F9/SUMIF('Líneas '!$F$4:$F$42,$B9,'Líneas '!$Q$4:$Q$42)</f>
        <v>0.29072159056738167</v>
      </c>
      <c r="F9" s="288">
        <f>SUMIFS('PlanAcciónInst_FUGA 2024'!$AA$18:$AA$93,'PlanAcciónInst_FUGA 2024'!$K$18:$K$93,$B9,'PlanAcciónInst_FUGA 2024'!$N$18:$N$93,F$3)</f>
        <v>739</v>
      </c>
      <c r="G9" s="296">
        <f t="shared" si="0"/>
        <v>2541.9508697573638</v>
      </c>
      <c r="H9" s="295">
        <f>AVERAGEIFS('PlanAcciónInst_FUGA 2024'!$AD$18:$AD$93,'PlanAcciónInst_FUGA 2024'!$K$18:$K$93,$B9,'PlanAcciónInst_FUGA 2024'!$N$18:$N$93,H$3)</f>
        <v>1</v>
      </c>
      <c r="I9" s="287">
        <f>J9/SUMIF('Líneas '!$F$4:$F$42,$B9,'Líneas '!$R$4:$R$42)</f>
        <v>0.77790445591698398</v>
      </c>
      <c r="J9" s="289">
        <f>SUMIFS('PlanAcciónInst_FUGA 2024'!$AC$18:$AC$93,'PlanAcciónInst_FUGA 2024'!$K$18:$K$93,$B9,'PlanAcciónInst_FUGA 2024'!$N$18:$N$93,J$3)</f>
        <v>6391</v>
      </c>
      <c r="K9" s="296">
        <f t="shared" si="1"/>
        <v>8215.6618995919871</v>
      </c>
    </row>
    <row r="10" spans="1:11" x14ac:dyDescent="0.15">
      <c r="A10" s="304">
        <v>7664</v>
      </c>
      <c r="B10" s="286" t="s">
        <v>143</v>
      </c>
      <c r="C10" s="301">
        <f>COUNTIF('PlanAcciónInst_FUGA 2024'!K:K,Proyectos!B10)/2</f>
        <v>5</v>
      </c>
      <c r="D10" s="295">
        <f>AVERAGEIFS('PlanAcciónInst_FUGA 2024'!$AB$18:$AB$93,'PlanAcciónInst_FUGA 2024'!$K$18:$K$93,$B10,'PlanAcciónInst_FUGA 2024'!$N$18:$N$93,D$3)</f>
        <v>1</v>
      </c>
      <c r="E10" s="287">
        <f>F10/SUMIF('Líneas '!$F$4:$F$42,$B10,'Líneas '!$Q$4:$Q$42)</f>
        <v>0.2633376989484274</v>
      </c>
      <c r="F10" s="288">
        <f>SUMIFS('PlanAcciónInst_FUGA 2024'!$AA$18:$AA$93,'PlanAcciónInst_FUGA 2024'!$K$18:$K$93,$B10,'PlanAcciónInst_FUGA 2024'!$N$18:$N$93,F$3)</f>
        <v>479</v>
      </c>
      <c r="G10" s="296">
        <f t="shared" si="0"/>
        <v>1818.9571865812056</v>
      </c>
      <c r="H10" s="295">
        <f>AVERAGEIFS('PlanAcciónInst_FUGA 2024'!$AD$18:$AD$93,'PlanAcciónInst_FUGA 2024'!$K$18:$K$93,$B10,'PlanAcciónInst_FUGA 2024'!$N$18:$N$93,H$3)</f>
        <v>1</v>
      </c>
      <c r="I10" s="287">
        <f>J10/SUMIF('Líneas '!$F$4:$F$42,$B10,'Líneas '!$R$4:$R$42)</f>
        <v>0.64609016777623207</v>
      </c>
      <c r="J10" s="289">
        <f>SUMIFS('PlanAcciónInst_FUGA 2024'!$AC$18:$AC$93,'PlanAcciónInst_FUGA 2024'!$K$18:$K$93,$B10,'PlanAcciónInst_FUGA 2024'!$N$18:$N$93,J$3)</f>
        <v>4094</v>
      </c>
      <c r="K10" s="296">
        <f t="shared" si="1"/>
        <v>6336.5768497779136</v>
      </c>
    </row>
    <row r="11" spans="1:11" ht="14" thickBot="1" x14ac:dyDescent="0.2">
      <c r="A11" s="305"/>
      <c r="B11" s="306" t="s">
        <v>330</v>
      </c>
      <c r="C11" s="303"/>
      <c r="D11" s="297">
        <v>0.9748</v>
      </c>
      <c r="E11" s="298">
        <f>F11/SUM('Líneas '!Q4:Q42)</f>
        <v>0.32987214987217273</v>
      </c>
      <c r="F11" s="299">
        <f>SUM(F5:F10)</f>
        <v>5102</v>
      </c>
      <c r="G11" s="300">
        <f>SUM(G5:G10)</f>
        <v>15466.598201688299</v>
      </c>
      <c r="H11" s="297">
        <v>0.98899999999999999</v>
      </c>
      <c r="I11" s="298">
        <f>J11/SUM('Líneas '!R4:R42)</f>
        <v>0.80669561887636465</v>
      </c>
      <c r="J11" s="302">
        <f>SUM(J5:J10)</f>
        <v>52197</v>
      </c>
      <c r="K11" s="300">
        <f>SUM(K5:K10)</f>
        <v>64704.702465974078</v>
      </c>
    </row>
    <row r="12" spans="1:11" x14ac:dyDescent="0.15">
      <c r="J12" s="260"/>
    </row>
  </sheetData>
  <mergeCells count="2">
    <mergeCell ref="D2:G2"/>
    <mergeCell ref="H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2637-CD6D-4931-A9E6-31A4E5909CD6}">
  <dimension ref="A1:F67"/>
  <sheetViews>
    <sheetView workbookViewId="0">
      <pane ySplit="4" topLeftCell="A51" activePane="bottomLeft" state="frozen"/>
      <selection pane="bottomLeft" activeCell="C71" sqref="C71"/>
    </sheetView>
  </sheetViews>
  <sheetFormatPr baseColWidth="10" defaultRowHeight="13" x14ac:dyDescent="0.15"/>
  <cols>
    <col min="1" max="1" width="109.6640625" customWidth="1"/>
    <col min="2" max="2" width="23.1640625" style="82" customWidth="1"/>
    <col min="3" max="3" width="15.83203125" customWidth="1"/>
    <col min="4" max="4" width="14.83203125" customWidth="1"/>
    <col min="5" max="6" width="11.5" style="111"/>
  </cols>
  <sheetData>
    <row r="1" spans="1:6" ht="21.75" customHeight="1" x14ac:dyDescent="0.15">
      <c r="A1" s="210" t="s">
        <v>292</v>
      </c>
      <c r="B1" s="211"/>
    </row>
    <row r="2" spans="1:6" ht="21.75" customHeight="1" x14ac:dyDescent="0.15">
      <c r="A2" s="210"/>
      <c r="B2" s="211"/>
    </row>
    <row r="3" spans="1:6" ht="21.75" customHeight="1" x14ac:dyDescent="0.15">
      <c r="A3" s="210"/>
      <c r="B3" s="79"/>
    </row>
    <row r="4" spans="1:6" s="80" customFormat="1" ht="28" x14ac:dyDescent="0.15">
      <c r="A4" s="80" t="s">
        <v>279</v>
      </c>
      <c r="B4" s="81" t="s">
        <v>280</v>
      </c>
      <c r="C4" s="109" t="s">
        <v>293</v>
      </c>
      <c r="D4" s="109" t="s">
        <v>294</v>
      </c>
      <c r="E4" s="112" t="s">
        <v>290</v>
      </c>
      <c r="F4" s="113" t="s">
        <v>291</v>
      </c>
    </row>
    <row r="5" spans="1:6" ht="16.5" customHeight="1" x14ac:dyDescent="0.15">
      <c r="A5" s="83" t="s">
        <v>224</v>
      </c>
      <c r="B5" s="84">
        <f>+B6+B8+B10</f>
        <v>773874809</v>
      </c>
      <c r="C5" s="84">
        <f>+C6+C8+C10</f>
        <v>773829213</v>
      </c>
      <c r="D5" s="84">
        <f t="shared" ref="D5" si="0">+D6+D8+D10</f>
        <v>767316796</v>
      </c>
      <c r="E5" s="114">
        <f>+C5/B5</f>
        <v>0.99994108090938005</v>
      </c>
      <c r="F5" s="114">
        <f>+D5/B5</f>
        <v>0.99152574431454321</v>
      </c>
    </row>
    <row r="6" spans="1:6" ht="16.5" customHeight="1" x14ac:dyDescent="0.15">
      <c r="A6" s="85" t="s">
        <v>225</v>
      </c>
      <c r="B6" s="82">
        <f>+B7</f>
        <v>545338773</v>
      </c>
      <c r="C6" s="82">
        <f>+C7</f>
        <v>545338773</v>
      </c>
      <c r="D6" s="110">
        <f t="shared" ref="D6" si="1">+D7</f>
        <v>545338773</v>
      </c>
      <c r="E6" s="115">
        <f t="shared" ref="E6:E67" si="2">+C6/B6</f>
        <v>1</v>
      </c>
      <c r="F6" s="115">
        <f t="shared" ref="F6:F67" si="3">+D6/B6</f>
        <v>1</v>
      </c>
    </row>
    <row r="7" spans="1:6" x14ac:dyDescent="0.15">
      <c r="A7" s="87" t="s">
        <v>226</v>
      </c>
      <c r="B7" s="82">
        <v>545338773</v>
      </c>
      <c r="C7" s="82">
        <v>545338773</v>
      </c>
      <c r="D7" s="110">
        <v>545338773</v>
      </c>
      <c r="E7" s="115">
        <f t="shared" si="2"/>
        <v>1</v>
      </c>
      <c r="F7" s="115">
        <f t="shared" si="3"/>
        <v>1</v>
      </c>
    </row>
    <row r="8" spans="1:6" x14ac:dyDescent="0.15">
      <c r="A8" s="85" t="s">
        <v>227</v>
      </c>
      <c r="B8" s="82">
        <f>+B9</f>
        <v>20241196</v>
      </c>
      <c r="C8" s="82">
        <f>+C9</f>
        <v>20195600</v>
      </c>
      <c r="D8" s="110">
        <f t="shared" ref="D8" si="4">+D9</f>
        <v>19119560</v>
      </c>
      <c r="E8" s="115">
        <f t="shared" si="2"/>
        <v>0.99774736631175354</v>
      </c>
      <c r="F8" s="115">
        <f t="shared" si="3"/>
        <v>0.94458647601653578</v>
      </c>
    </row>
    <row r="9" spans="1:6" x14ac:dyDescent="0.15">
      <c r="A9" s="87" t="s">
        <v>228</v>
      </c>
      <c r="B9" s="82">
        <v>20241196</v>
      </c>
      <c r="C9" s="82">
        <v>20195600</v>
      </c>
      <c r="D9" s="110">
        <v>19119560</v>
      </c>
      <c r="E9" s="115">
        <f t="shared" si="2"/>
        <v>0.99774736631175354</v>
      </c>
      <c r="F9" s="115">
        <f t="shared" si="3"/>
        <v>0.94458647601653578</v>
      </c>
    </row>
    <row r="10" spans="1:6" x14ac:dyDescent="0.15">
      <c r="A10" s="85" t="s">
        <v>229</v>
      </c>
      <c r="B10" s="82">
        <f>+B11</f>
        <v>208294840</v>
      </c>
      <c r="C10" s="82">
        <f>+C11</f>
        <v>208294840</v>
      </c>
      <c r="D10" s="110">
        <f t="shared" ref="D10" si="5">+D11</f>
        <v>202858463</v>
      </c>
      <c r="E10" s="115">
        <f t="shared" si="2"/>
        <v>1</v>
      </c>
      <c r="F10" s="115">
        <f t="shared" si="3"/>
        <v>0.97390056806015934</v>
      </c>
    </row>
    <row r="11" spans="1:6" x14ac:dyDescent="0.15">
      <c r="A11" s="88" t="s">
        <v>230</v>
      </c>
      <c r="B11" s="82">
        <v>208294840</v>
      </c>
      <c r="C11" s="82">
        <v>208294840</v>
      </c>
      <c r="D11" s="110">
        <v>202858463</v>
      </c>
      <c r="E11" s="115">
        <f t="shared" si="2"/>
        <v>1</v>
      </c>
      <c r="F11" s="115">
        <f t="shared" si="3"/>
        <v>0.97390056806015934</v>
      </c>
    </row>
    <row r="12" spans="1:6" x14ac:dyDescent="0.15">
      <c r="A12" s="83" t="s">
        <v>1</v>
      </c>
      <c r="B12" s="84">
        <f>+B13+B15+B18+B21</f>
        <v>2663044889</v>
      </c>
      <c r="C12" s="84">
        <f>+C13+C15+C18+C21</f>
        <v>2663044889</v>
      </c>
      <c r="D12" s="84">
        <f t="shared" ref="D12" si="6">+D13+D15+D18+D21</f>
        <v>2518221669</v>
      </c>
      <c r="E12" s="114">
        <f t="shared" si="2"/>
        <v>1</v>
      </c>
      <c r="F12" s="114">
        <f t="shared" si="3"/>
        <v>0.94561743191103975</v>
      </c>
    </row>
    <row r="13" spans="1:6" x14ac:dyDescent="0.15">
      <c r="A13" s="86" t="s">
        <v>231</v>
      </c>
      <c r="B13" s="82">
        <f>+B14</f>
        <v>216239312</v>
      </c>
      <c r="C13" s="82">
        <f>+C14</f>
        <v>216239312</v>
      </c>
      <c r="D13" s="82">
        <f t="shared" ref="D13" si="7">+D14</f>
        <v>210111047</v>
      </c>
      <c r="E13" s="115">
        <f t="shared" si="2"/>
        <v>1</v>
      </c>
      <c r="F13" s="115">
        <f t="shared" si="3"/>
        <v>0.97165980161831078</v>
      </c>
    </row>
    <row r="14" spans="1:6" x14ac:dyDescent="0.15">
      <c r="A14" t="s">
        <v>232</v>
      </c>
      <c r="B14" s="82">
        <v>216239312</v>
      </c>
      <c r="C14" s="82">
        <v>216239312</v>
      </c>
      <c r="D14" s="82">
        <v>210111047</v>
      </c>
      <c r="E14" s="115">
        <f t="shared" si="2"/>
        <v>1</v>
      </c>
      <c r="F14" s="115">
        <f t="shared" si="3"/>
        <v>0.97165980161831078</v>
      </c>
    </row>
    <row r="15" spans="1:6" x14ac:dyDescent="0.15">
      <c r="A15" s="86" t="s">
        <v>233</v>
      </c>
      <c r="B15" s="82">
        <f>+B16+B17</f>
        <v>1813643374</v>
      </c>
      <c r="C15" s="82">
        <f>+C16+C17</f>
        <v>1813643374</v>
      </c>
      <c r="D15" s="82">
        <f t="shared" ref="D15" si="8">+D16+D17</f>
        <v>1723753079</v>
      </c>
      <c r="E15" s="115">
        <f t="shared" si="2"/>
        <v>1</v>
      </c>
      <c r="F15" s="115">
        <f t="shared" si="3"/>
        <v>0.95043662040252908</v>
      </c>
    </row>
    <row r="16" spans="1:6" x14ac:dyDescent="0.15">
      <c r="A16" t="s">
        <v>234</v>
      </c>
      <c r="B16" s="82">
        <v>327300540</v>
      </c>
      <c r="C16" s="82">
        <v>327300540</v>
      </c>
      <c r="D16" s="82">
        <v>250858955</v>
      </c>
      <c r="E16" s="115">
        <f t="shared" si="2"/>
        <v>1</v>
      </c>
      <c r="F16" s="115">
        <f t="shared" si="3"/>
        <v>0.76644833827649661</v>
      </c>
    </row>
    <row r="17" spans="1:6" x14ac:dyDescent="0.15">
      <c r="A17" t="s">
        <v>235</v>
      </c>
      <c r="B17" s="82">
        <v>1486342834</v>
      </c>
      <c r="C17" s="82">
        <v>1486342834</v>
      </c>
      <c r="D17" s="82">
        <v>1472894124</v>
      </c>
      <c r="E17" s="115">
        <f t="shared" si="2"/>
        <v>1</v>
      </c>
      <c r="F17" s="115">
        <f t="shared" si="3"/>
        <v>0.99095181159261403</v>
      </c>
    </row>
    <row r="18" spans="1:6" x14ac:dyDescent="0.15">
      <c r="A18" s="86" t="s">
        <v>236</v>
      </c>
      <c r="B18" s="82">
        <f>+B19+B20</f>
        <v>289835109</v>
      </c>
      <c r="C18" s="82">
        <f>+C19+C20</f>
        <v>289835109</v>
      </c>
      <c r="D18" s="82">
        <f t="shared" ref="D18" si="9">+D19+D20</f>
        <v>280654194</v>
      </c>
      <c r="E18" s="115">
        <f t="shared" si="2"/>
        <v>1</v>
      </c>
      <c r="F18" s="115">
        <f t="shared" si="3"/>
        <v>0.96832366157545113</v>
      </c>
    </row>
    <row r="19" spans="1:6" x14ac:dyDescent="0.15">
      <c r="A19" t="s">
        <v>237</v>
      </c>
      <c r="B19" s="82">
        <v>108101463</v>
      </c>
      <c r="C19" s="82">
        <v>108101463</v>
      </c>
      <c r="D19" s="82">
        <v>107514498</v>
      </c>
      <c r="E19" s="115">
        <f t="shared" si="2"/>
        <v>1</v>
      </c>
      <c r="F19" s="115">
        <f t="shared" si="3"/>
        <v>0.99457023999758454</v>
      </c>
    </row>
    <row r="20" spans="1:6" x14ac:dyDescent="0.15">
      <c r="A20" t="s">
        <v>238</v>
      </c>
      <c r="B20" s="82">
        <v>181733646</v>
      </c>
      <c r="C20" s="82">
        <v>181733646</v>
      </c>
      <c r="D20" s="82">
        <v>173139696</v>
      </c>
      <c r="E20" s="115">
        <f t="shared" si="2"/>
        <v>1</v>
      </c>
      <c r="F20" s="115">
        <f t="shared" si="3"/>
        <v>0.95271128825534046</v>
      </c>
    </row>
    <row r="21" spans="1:6" x14ac:dyDescent="0.15">
      <c r="A21" s="86" t="s">
        <v>239</v>
      </c>
      <c r="B21" s="82">
        <f>+B22</f>
        <v>343327094</v>
      </c>
      <c r="C21" s="82">
        <f>+C22</f>
        <v>343327094</v>
      </c>
      <c r="D21" s="82">
        <f t="shared" ref="D21" si="10">+D22</f>
        <v>303703349</v>
      </c>
      <c r="E21" s="115">
        <f t="shared" si="2"/>
        <v>1</v>
      </c>
      <c r="F21" s="115">
        <f t="shared" si="3"/>
        <v>0.88458893663661742</v>
      </c>
    </row>
    <row r="22" spans="1:6" x14ac:dyDescent="0.15">
      <c r="A22" s="88" t="s">
        <v>240</v>
      </c>
      <c r="B22" s="82">
        <v>343327094</v>
      </c>
      <c r="C22" s="82">
        <v>343327094</v>
      </c>
      <c r="D22" s="82">
        <v>303703349</v>
      </c>
      <c r="E22" s="115">
        <f t="shared" si="2"/>
        <v>1</v>
      </c>
      <c r="F22" s="115">
        <f t="shared" si="3"/>
        <v>0.88458893663661742</v>
      </c>
    </row>
    <row r="23" spans="1:6" x14ac:dyDescent="0.15">
      <c r="A23" s="83" t="s">
        <v>241</v>
      </c>
      <c r="B23" s="84">
        <f>+B24+B26+B30+B33</f>
        <v>4515028943</v>
      </c>
      <c r="C23" s="84">
        <f>+C24+C26+C30+C33</f>
        <v>4514473093</v>
      </c>
      <c r="D23" s="84">
        <f t="shared" ref="D23" si="11">+D24+D26+D30+D33</f>
        <v>4166172613</v>
      </c>
      <c r="E23" s="114">
        <f t="shared" si="2"/>
        <v>0.99987688893980142</v>
      </c>
      <c r="F23" s="114">
        <f t="shared" si="3"/>
        <v>0.92273441999948658</v>
      </c>
    </row>
    <row r="24" spans="1:6" x14ac:dyDescent="0.15">
      <c r="A24" s="86" t="s">
        <v>242</v>
      </c>
      <c r="B24" s="82">
        <f>+B25</f>
        <v>28542547</v>
      </c>
      <c r="C24" s="82">
        <f>+C25</f>
        <v>28475047</v>
      </c>
      <c r="D24" s="82">
        <f t="shared" ref="D24" si="12">+D25</f>
        <v>24267667</v>
      </c>
      <c r="E24" s="115">
        <f t="shared" si="2"/>
        <v>0.99763510943855149</v>
      </c>
      <c r="F24" s="115">
        <f t="shared" si="3"/>
        <v>0.85022780202481585</v>
      </c>
    </row>
    <row r="25" spans="1:6" x14ac:dyDescent="0.15">
      <c r="A25" t="s">
        <v>243</v>
      </c>
      <c r="B25" s="82">
        <v>28542547</v>
      </c>
      <c r="C25" s="82">
        <v>28475047</v>
      </c>
      <c r="D25" s="82">
        <v>24267667</v>
      </c>
      <c r="E25" s="115">
        <f t="shared" si="2"/>
        <v>0.99763510943855149</v>
      </c>
      <c r="F25" s="115">
        <f t="shared" si="3"/>
        <v>0.85022780202481585</v>
      </c>
    </row>
    <row r="26" spans="1:6" x14ac:dyDescent="0.15">
      <c r="A26" s="86" t="s">
        <v>244</v>
      </c>
      <c r="B26" s="82">
        <f>+B27+B28+B29</f>
        <v>2738668064</v>
      </c>
      <c r="C26" s="82">
        <f>+C27+C28+C29</f>
        <v>2738179714</v>
      </c>
      <c r="D26" s="82">
        <f t="shared" ref="D26" si="13">+D27+D28+D29</f>
        <v>2572325185</v>
      </c>
      <c r="E26" s="115">
        <f t="shared" si="2"/>
        <v>0.99982168339185773</v>
      </c>
      <c r="F26" s="115">
        <f t="shared" si="3"/>
        <v>0.93926139454920088</v>
      </c>
    </row>
    <row r="27" spans="1:6" x14ac:dyDescent="0.15">
      <c r="A27" t="s">
        <v>245</v>
      </c>
      <c r="B27" s="82">
        <v>1228329011</v>
      </c>
      <c r="C27" s="82">
        <v>1228173919</v>
      </c>
      <c r="D27" s="82">
        <v>1138177175</v>
      </c>
      <c r="E27" s="115">
        <f t="shared" si="2"/>
        <v>0.99987373741187324</v>
      </c>
      <c r="F27" s="115">
        <f t="shared" si="3"/>
        <v>0.92660611677110338</v>
      </c>
    </row>
    <row r="28" spans="1:6" x14ac:dyDescent="0.15">
      <c r="A28" t="s">
        <v>246</v>
      </c>
      <c r="B28" s="82">
        <v>151350017</v>
      </c>
      <c r="C28" s="82">
        <v>151350017</v>
      </c>
      <c r="D28" s="82">
        <v>120245390</v>
      </c>
      <c r="E28" s="115">
        <f t="shared" si="2"/>
        <v>1</v>
      </c>
      <c r="F28" s="115">
        <f t="shared" si="3"/>
        <v>0.79448547402541747</v>
      </c>
    </row>
    <row r="29" spans="1:6" x14ac:dyDescent="0.15">
      <c r="A29" t="s">
        <v>247</v>
      </c>
      <c r="B29" s="82">
        <v>1358989036</v>
      </c>
      <c r="C29" s="82">
        <v>1358655778</v>
      </c>
      <c r="D29" s="82">
        <v>1313902620</v>
      </c>
      <c r="E29" s="115">
        <f t="shared" si="2"/>
        <v>0.99975477506354216</v>
      </c>
      <c r="F29" s="115">
        <f t="shared" si="3"/>
        <v>0.96682356162879302</v>
      </c>
    </row>
    <row r="30" spans="1:6" x14ac:dyDescent="0.15">
      <c r="A30" s="86" t="s">
        <v>248</v>
      </c>
      <c r="B30" s="82">
        <f>+B31+B32</f>
        <v>250928897</v>
      </c>
      <c r="C30" s="82">
        <f>+C31+C32</f>
        <v>250928897</v>
      </c>
      <c r="D30" s="82">
        <f t="shared" ref="D30" si="14">+D31+D32</f>
        <v>220690326</v>
      </c>
      <c r="E30" s="115">
        <f t="shared" si="2"/>
        <v>1</v>
      </c>
      <c r="F30" s="115">
        <f t="shared" si="3"/>
        <v>0.87949346862191002</v>
      </c>
    </row>
    <row r="31" spans="1:6" x14ac:dyDescent="0.15">
      <c r="A31" t="s">
        <v>249</v>
      </c>
      <c r="B31" s="82">
        <v>175613757</v>
      </c>
      <c r="C31" s="82">
        <v>175613757</v>
      </c>
      <c r="D31" s="82">
        <v>159477376</v>
      </c>
      <c r="E31" s="115">
        <f t="shared" si="2"/>
        <v>1</v>
      </c>
      <c r="F31" s="115">
        <f t="shared" si="3"/>
        <v>0.90811436828380132</v>
      </c>
    </row>
    <row r="32" spans="1:6" x14ac:dyDescent="0.15">
      <c r="A32" t="s">
        <v>250</v>
      </c>
      <c r="B32" s="82">
        <v>75315140</v>
      </c>
      <c r="C32" s="82">
        <v>75315140</v>
      </c>
      <c r="D32" s="82">
        <v>61212950</v>
      </c>
      <c r="E32" s="115">
        <f t="shared" si="2"/>
        <v>1</v>
      </c>
      <c r="F32" s="115">
        <f t="shared" si="3"/>
        <v>0.81275756773472108</v>
      </c>
    </row>
    <row r="33" spans="1:6" x14ac:dyDescent="0.15">
      <c r="A33" s="86" t="s">
        <v>251</v>
      </c>
      <c r="B33" s="82">
        <f>+B34+B35</f>
        <v>1496889435</v>
      </c>
      <c r="C33" s="82">
        <f>+C34+C35</f>
        <v>1496889435</v>
      </c>
      <c r="D33" s="82">
        <f t="shared" ref="D33" si="15">+D34+D35</f>
        <v>1348889435</v>
      </c>
      <c r="E33" s="115">
        <f t="shared" si="2"/>
        <v>1</v>
      </c>
      <c r="F33" s="115">
        <f t="shared" si="3"/>
        <v>0.90112830210469086</v>
      </c>
    </row>
    <row r="34" spans="1:6" x14ac:dyDescent="0.15">
      <c r="A34" t="s">
        <v>252</v>
      </c>
      <c r="B34" s="82">
        <v>148389435</v>
      </c>
      <c r="C34" s="82">
        <v>148389435</v>
      </c>
      <c r="D34" s="82">
        <v>148389435</v>
      </c>
      <c r="E34" s="115">
        <f t="shared" si="2"/>
        <v>1</v>
      </c>
      <c r="F34" s="115">
        <f t="shared" si="3"/>
        <v>1</v>
      </c>
    </row>
    <row r="35" spans="1:6" x14ac:dyDescent="0.15">
      <c r="A35" t="s">
        <v>253</v>
      </c>
      <c r="B35" s="82">
        <v>1348500000</v>
      </c>
      <c r="C35" s="82">
        <v>1348500000</v>
      </c>
      <c r="D35" s="82">
        <v>1200500000</v>
      </c>
      <c r="E35" s="115">
        <f t="shared" si="2"/>
        <v>1</v>
      </c>
      <c r="F35" s="115">
        <f t="shared" si="3"/>
        <v>0.89024842417500927</v>
      </c>
    </row>
    <row r="36" spans="1:6" x14ac:dyDescent="0.15">
      <c r="A36" s="83" t="s">
        <v>254</v>
      </c>
      <c r="B36" s="84">
        <f>+B37+B40+B43+B47</f>
        <v>2744705154</v>
      </c>
      <c r="C36" s="84">
        <f>+C37+C40+C43+C47</f>
        <v>2744152129</v>
      </c>
      <c r="D36" s="84">
        <f t="shared" ref="D36" si="16">+D37+D40+D43+D47</f>
        <v>2518151857</v>
      </c>
      <c r="E36" s="114">
        <f t="shared" si="2"/>
        <v>0.9997985120554046</v>
      </c>
      <c r="F36" s="114">
        <f t="shared" si="3"/>
        <v>0.91745805677166004</v>
      </c>
    </row>
    <row r="37" spans="1:6" x14ac:dyDescent="0.15">
      <c r="A37" s="86" t="s">
        <v>255</v>
      </c>
      <c r="B37" s="82">
        <f>+B38+B39</f>
        <v>183470715</v>
      </c>
      <c r="C37" s="82">
        <f>+C38+C39</f>
        <v>183470715</v>
      </c>
      <c r="D37" s="82">
        <f t="shared" ref="D37" si="17">+D38+D39</f>
        <v>180244545</v>
      </c>
      <c r="E37" s="115">
        <f t="shared" si="2"/>
        <v>1</v>
      </c>
      <c r="F37" s="115">
        <f t="shared" si="3"/>
        <v>0.98241588582679262</v>
      </c>
    </row>
    <row r="38" spans="1:6" x14ac:dyDescent="0.15">
      <c r="A38" t="s">
        <v>256</v>
      </c>
      <c r="B38" s="82">
        <v>103818465</v>
      </c>
      <c r="C38" s="82">
        <v>103818465</v>
      </c>
      <c r="D38" s="82">
        <v>100592295</v>
      </c>
      <c r="E38" s="115">
        <f t="shared" si="2"/>
        <v>1</v>
      </c>
      <c r="F38" s="115">
        <f t="shared" si="3"/>
        <v>0.96892489211817956</v>
      </c>
    </row>
    <row r="39" spans="1:6" x14ac:dyDescent="0.15">
      <c r="A39" t="s">
        <v>257</v>
      </c>
      <c r="B39" s="82">
        <v>79652250</v>
      </c>
      <c r="C39" s="82">
        <v>79652250</v>
      </c>
      <c r="D39" s="82">
        <v>79652250</v>
      </c>
      <c r="E39" s="115">
        <f t="shared" si="2"/>
        <v>1</v>
      </c>
      <c r="F39" s="115">
        <f t="shared" si="3"/>
        <v>1</v>
      </c>
    </row>
    <row r="40" spans="1:6" x14ac:dyDescent="0.15">
      <c r="A40" s="86" t="s">
        <v>258</v>
      </c>
      <c r="B40" s="82">
        <f>+B41+B42</f>
        <v>1824631859</v>
      </c>
      <c r="C40" s="82">
        <f>+C41+C42</f>
        <v>1824078834</v>
      </c>
      <c r="D40" s="82">
        <f t="shared" ref="D40" si="18">+D41+D42</f>
        <v>1634614691</v>
      </c>
      <c r="E40" s="115">
        <f t="shared" si="2"/>
        <v>0.99969691146338802</v>
      </c>
      <c r="F40" s="115">
        <f t="shared" si="3"/>
        <v>0.89585999660000459</v>
      </c>
    </row>
    <row r="41" spans="1:6" x14ac:dyDescent="0.15">
      <c r="A41" t="s">
        <v>259</v>
      </c>
      <c r="B41" s="82">
        <v>51000000</v>
      </c>
      <c r="C41" s="82">
        <v>51000000</v>
      </c>
      <c r="D41" s="82">
        <v>51000000</v>
      </c>
      <c r="E41" s="115">
        <f t="shared" si="2"/>
        <v>1</v>
      </c>
      <c r="F41" s="115">
        <f t="shared" si="3"/>
        <v>1</v>
      </c>
    </row>
    <row r="42" spans="1:6" x14ac:dyDescent="0.15">
      <c r="A42" t="s">
        <v>260</v>
      </c>
      <c r="B42" s="82">
        <v>1773631859</v>
      </c>
      <c r="C42" s="82">
        <v>1773078834</v>
      </c>
      <c r="D42" s="82">
        <v>1583614691</v>
      </c>
      <c r="E42" s="115">
        <f t="shared" si="2"/>
        <v>0.99968819628651018</v>
      </c>
      <c r="F42" s="115">
        <f t="shared" si="3"/>
        <v>0.89286549684152916</v>
      </c>
    </row>
    <row r="43" spans="1:6" x14ac:dyDescent="0.15">
      <c r="A43" s="86" t="s">
        <v>261</v>
      </c>
      <c r="B43" s="82">
        <f>+B44+B45+B46</f>
        <v>343893505</v>
      </c>
      <c r="C43" s="82">
        <f>+C44+C45+C46</f>
        <v>343893505</v>
      </c>
      <c r="D43" s="82">
        <f t="shared" ref="D43" si="19">+D44+D45+D46</f>
        <v>320214146</v>
      </c>
      <c r="E43" s="115">
        <f t="shared" si="2"/>
        <v>1</v>
      </c>
      <c r="F43" s="115">
        <f t="shared" si="3"/>
        <v>0.93114333752828515</v>
      </c>
    </row>
    <row r="44" spans="1:6" x14ac:dyDescent="0.15">
      <c r="A44" t="s">
        <v>262</v>
      </c>
      <c r="B44" s="82">
        <v>10000000</v>
      </c>
      <c r="C44" s="82">
        <v>10000000</v>
      </c>
      <c r="D44" s="82">
        <v>10000000</v>
      </c>
      <c r="E44" s="115">
        <f t="shared" si="2"/>
        <v>1</v>
      </c>
      <c r="F44" s="115">
        <f t="shared" si="3"/>
        <v>1</v>
      </c>
    </row>
    <row r="45" spans="1:6" x14ac:dyDescent="0.15">
      <c r="A45" t="s">
        <v>263</v>
      </c>
      <c r="B45" s="82">
        <v>10000000</v>
      </c>
      <c r="C45" s="82">
        <v>10000000</v>
      </c>
      <c r="D45" s="82">
        <v>10000000</v>
      </c>
      <c r="E45" s="115">
        <f t="shared" si="2"/>
        <v>1</v>
      </c>
      <c r="F45" s="115">
        <f t="shared" si="3"/>
        <v>1</v>
      </c>
    </row>
    <row r="46" spans="1:6" x14ac:dyDescent="0.15">
      <c r="A46" t="s">
        <v>264</v>
      </c>
      <c r="B46" s="82">
        <v>323893505</v>
      </c>
      <c r="C46" s="82">
        <v>323893505</v>
      </c>
      <c r="D46" s="82">
        <v>300214146</v>
      </c>
      <c r="E46" s="115">
        <f t="shared" si="2"/>
        <v>1</v>
      </c>
      <c r="F46" s="115">
        <f t="shared" si="3"/>
        <v>0.92689152874491876</v>
      </c>
    </row>
    <row r="47" spans="1:6" x14ac:dyDescent="0.15">
      <c r="A47" s="86" t="s">
        <v>265</v>
      </c>
      <c r="B47" s="82">
        <f>+B48</f>
        <v>392709075</v>
      </c>
      <c r="C47" s="82">
        <f>+C48</f>
        <v>392709075</v>
      </c>
      <c r="D47" s="82">
        <f t="shared" ref="D47" si="20">+D48</f>
        <v>383078475</v>
      </c>
      <c r="E47" s="115">
        <f t="shared" si="2"/>
        <v>1</v>
      </c>
      <c r="F47" s="115">
        <f t="shared" si="3"/>
        <v>0.97547650254835594</v>
      </c>
    </row>
    <row r="48" spans="1:6" x14ac:dyDescent="0.15">
      <c r="A48" t="s">
        <v>266</v>
      </c>
      <c r="B48" s="82">
        <v>392709075</v>
      </c>
      <c r="C48" s="82">
        <v>392709075</v>
      </c>
      <c r="D48" s="82">
        <v>383078475</v>
      </c>
      <c r="E48" s="115">
        <f t="shared" si="2"/>
        <v>1</v>
      </c>
      <c r="F48" s="115">
        <f t="shared" si="3"/>
        <v>0.97547650254835594</v>
      </c>
    </row>
    <row r="49" spans="1:6" x14ac:dyDescent="0.15">
      <c r="A49" s="83" t="s">
        <v>267</v>
      </c>
      <c r="B49" s="84">
        <f>+B50+B52+B54+B56</f>
        <v>1947328641</v>
      </c>
      <c r="C49" s="84">
        <f>+C50+C52+C54+C56</f>
        <v>1947189362</v>
      </c>
      <c r="D49" s="84">
        <f t="shared" ref="D49" si="21">+D50+D52+D54+D56</f>
        <v>1687661706</v>
      </c>
      <c r="E49" s="114">
        <f t="shared" si="2"/>
        <v>0.99992847689030628</v>
      </c>
      <c r="F49" s="114">
        <f t="shared" si="3"/>
        <v>0.86665479594309525</v>
      </c>
    </row>
    <row r="50" spans="1:6" x14ac:dyDescent="0.15">
      <c r="A50" s="86" t="s">
        <v>227</v>
      </c>
      <c r="B50" s="82">
        <f>+B51</f>
        <v>731998898</v>
      </c>
      <c r="C50" s="82">
        <f>+C51</f>
        <v>731998898</v>
      </c>
      <c r="D50" s="82">
        <f t="shared" ref="D50" si="22">+D51</f>
        <v>612473229</v>
      </c>
      <c r="E50" s="115">
        <f t="shared" si="2"/>
        <v>1</v>
      </c>
      <c r="F50" s="115">
        <f t="shared" si="3"/>
        <v>0.83671332111759544</v>
      </c>
    </row>
    <row r="51" spans="1:6" x14ac:dyDescent="0.15">
      <c r="A51" t="s">
        <v>268</v>
      </c>
      <c r="B51" s="82">
        <v>731998898</v>
      </c>
      <c r="C51" s="82">
        <v>731998898</v>
      </c>
      <c r="D51" s="82">
        <v>612473229</v>
      </c>
      <c r="E51" s="115">
        <f t="shared" si="2"/>
        <v>1</v>
      </c>
      <c r="F51" s="115">
        <f t="shared" si="3"/>
        <v>0.83671332111759544</v>
      </c>
    </row>
    <row r="52" spans="1:6" x14ac:dyDescent="0.15">
      <c r="A52" s="86" t="s">
        <v>244</v>
      </c>
      <c r="B52" s="82">
        <f>+B53</f>
        <v>1175741223</v>
      </c>
      <c r="C52" s="82">
        <f>+C53</f>
        <v>1175601944</v>
      </c>
      <c r="D52" s="82">
        <f t="shared" ref="D52" si="23">+D53</f>
        <v>1035599957</v>
      </c>
      <c r="E52" s="115">
        <f t="shared" si="2"/>
        <v>0.99988153940911872</v>
      </c>
      <c r="F52" s="115">
        <f t="shared" si="3"/>
        <v>0.88080602835169963</v>
      </c>
    </row>
    <row r="53" spans="1:6" x14ac:dyDescent="0.15">
      <c r="A53" t="s">
        <v>269</v>
      </c>
      <c r="B53" s="82">
        <v>1175741223</v>
      </c>
      <c r="C53" s="82">
        <v>1175601944</v>
      </c>
      <c r="D53" s="82">
        <v>1035599957</v>
      </c>
      <c r="E53" s="115">
        <f t="shared" si="2"/>
        <v>0.99988153940911872</v>
      </c>
      <c r="F53" s="115">
        <f t="shared" si="3"/>
        <v>0.88080602835169963</v>
      </c>
    </row>
    <row r="54" spans="1:6" x14ac:dyDescent="0.15">
      <c r="A54" s="86" t="s">
        <v>270</v>
      </c>
      <c r="B54" s="82">
        <f>+B55</f>
        <v>29588520</v>
      </c>
      <c r="C54" s="82">
        <f>+C55</f>
        <v>29588520</v>
      </c>
      <c r="D54" s="82">
        <f t="shared" ref="D54" si="24">+D55</f>
        <v>29588520</v>
      </c>
      <c r="E54" s="115">
        <f t="shared" si="2"/>
        <v>1</v>
      </c>
      <c r="F54" s="115">
        <f t="shared" si="3"/>
        <v>1</v>
      </c>
    </row>
    <row r="55" spans="1:6" x14ac:dyDescent="0.15">
      <c r="A55" t="s">
        <v>271</v>
      </c>
      <c r="B55" s="82">
        <v>29588520</v>
      </c>
      <c r="C55" s="82">
        <v>29588520</v>
      </c>
      <c r="D55" s="82">
        <v>29588520</v>
      </c>
      <c r="E55" s="115">
        <f t="shared" si="2"/>
        <v>1</v>
      </c>
      <c r="F55" s="115">
        <f t="shared" si="3"/>
        <v>1</v>
      </c>
    </row>
    <row r="56" spans="1:6" x14ac:dyDescent="0.15">
      <c r="A56" s="86" t="s">
        <v>272</v>
      </c>
      <c r="B56" s="82">
        <f>+B57</f>
        <v>10000000</v>
      </c>
      <c r="C56" s="82">
        <f>+C57</f>
        <v>10000000</v>
      </c>
      <c r="D56" s="82">
        <f t="shared" ref="D56" si="25">+D57</f>
        <v>10000000</v>
      </c>
      <c r="E56" s="115">
        <f t="shared" si="2"/>
        <v>1</v>
      </c>
      <c r="F56" s="115">
        <f t="shared" si="3"/>
        <v>1</v>
      </c>
    </row>
    <row r="57" spans="1:6" x14ac:dyDescent="0.15">
      <c r="A57" t="s">
        <v>273</v>
      </c>
      <c r="B57" s="82">
        <v>10000000</v>
      </c>
      <c r="C57" s="82">
        <v>10000000</v>
      </c>
      <c r="D57" s="82">
        <v>10000000</v>
      </c>
      <c r="E57" s="115">
        <f t="shared" si="2"/>
        <v>1</v>
      </c>
      <c r="F57" s="115">
        <f t="shared" si="3"/>
        <v>1</v>
      </c>
    </row>
    <row r="58" spans="1:6" x14ac:dyDescent="0.15">
      <c r="A58" s="83" t="s">
        <v>274</v>
      </c>
      <c r="B58" s="84">
        <f>+B59+B62</f>
        <v>1749002718</v>
      </c>
      <c r="C58" s="84">
        <f>+C59+C62</f>
        <v>1749002708</v>
      </c>
      <c r="D58" s="84">
        <f t="shared" ref="D58" si="26">+D59+D62</f>
        <v>1349826364</v>
      </c>
      <c r="E58" s="114">
        <f t="shared" si="2"/>
        <v>0.99999999428245601</v>
      </c>
      <c r="F58" s="114">
        <f t="shared" si="3"/>
        <v>0.77176916313974531</v>
      </c>
    </row>
    <row r="59" spans="1:6" x14ac:dyDescent="0.15">
      <c r="A59" s="86" t="s">
        <v>244</v>
      </c>
      <c r="B59" s="82">
        <f>+B60+B61</f>
        <v>1539862608</v>
      </c>
      <c r="C59" s="82">
        <f>+C60+C61</f>
        <v>1539862608</v>
      </c>
      <c r="D59" s="82">
        <f t="shared" ref="D59" si="27">+D60+D61</f>
        <v>1140686264</v>
      </c>
      <c r="E59" s="115">
        <f t="shared" si="2"/>
        <v>1</v>
      </c>
      <c r="F59" s="115">
        <f t="shared" si="3"/>
        <v>0.740771454592006</v>
      </c>
    </row>
    <row r="60" spans="1:6" x14ac:dyDescent="0.15">
      <c r="A60" t="s">
        <v>275</v>
      </c>
      <c r="B60" s="82">
        <v>1470082808</v>
      </c>
      <c r="C60" s="82">
        <v>1470082808</v>
      </c>
      <c r="D60" s="82">
        <v>1070906464</v>
      </c>
      <c r="E60" s="115">
        <f t="shared" si="2"/>
        <v>1</v>
      </c>
      <c r="F60" s="115">
        <f t="shared" si="3"/>
        <v>0.72846676266960331</v>
      </c>
    </row>
    <row r="61" spans="1:6" x14ac:dyDescent="0.15">
      <c r="A61" t="s">
        <v>276</v>
      </c>
      <c r="B61" s="82">
        <v>69779800</v>
      </c>
      <c r="C61" s="82">
        <v>69779800</v>
      </c>
      <c r="D61" s="82">
        <v>69779800</v>
      </c>
      <c r="E61" s="115">
        <f t="shared" si="2"/>
        <v>1</v>
      </c>
      <c r="F61" s="115">
        <f t="shared" si="3"/>
        <v>1</v>
      </c>
    </row>
    <row r="62" spans="1:6" x14ac:dyDescent="0.15">
      <c r="A62" s="86" t="s">
        <v>255</v>
      </c>
      <c r="B62" s="82">
        <f>+B63+B64</f>
        <v>209140110</v>
      </c>
      <c r="C62" s="82">
        <f>+C63+C64</f>
        <v>209140100</v>
      </c>
      <c r="D62" s="82">
        <f t="shared" ref="D62" si="28">+D63+D64</f>
        <v>209140100</v>
      </c>
      <c r="E62" s="115">
        <f t="shared" si="2"/>
        <v>0.99999995218516424</v>
      </c>
      <c r="F62" s="115">
        <f t="shared" si="3"/>
        <v>0.99999995218516424</v>
      </c>
    </row>
    <row r="63" spans="1:6" x14ac:dyDescent="0.15">
      <c r="A63" t="s">
        <v>277</v>
      </c>
      <c r="B63" s="82">
        <v>42000000</v>
      </c>
      <c r="C63" s="82">
        <v>42000000</v>
      </c>
      <c r="D63" s="82">
        <v>42000000</v>
      </c>
      <c r="E63" s="115">
        <f t="shared" si="2"/>
        <v>1</v>
      </c>
      <c r="F63" s="115">
        <f t="shared" si="3"/>
        <v>1</v>
      </c>
    </row>
    <row r="64" spans="1:6" x14ac:dyDescent="0.15">
      <c r="A64" t="s">
        <v>278</v>
      </c>
      <c r="B64" s="82">
        <v>167140110</v>
      </c>
      <c r="C64" s="82">
        <v>167140100</v>
      </c>
      <c r="D64" s="82">
        <v>167140100</v>
      </c>
      <c r="E64" s="115">
        <f t="shared" si="2"/>
        <v>0.99999994016995686</v>
      </c>
      <c r="F64" s="115">
        <f t="shared" si="3"/>
        <v>0.99999994016995686</v>
      </c>
    </row>
    <row r="65" spans="1:6" x14ac:dyDescent="0.15">
      <c r="A65" s="89" t="s">
        <v>281</v>
      </c>
      <c r="B65" s="84">
        <f>+B58+B49+B36+B23+B12+B5</f>
        <v>14392985154</v>
      </c>
      <c r="C65" s="84">
        <f>+C58+C49+C36+C23+C12+C5</f>
        <v>14391691394</v>
      </c>
      <c r="D65" s="84">
        <f t="shared" ref="D65" si="29">+D58+D49+D36+D23+D12+D5</f>
        <v>13007351005</v>
      </c>
      <c r="E65" s="114">
        <f t="shared" si="2"/>
        <v>0.99991011176721456</v>
      </c>
      <c r="F65" s="114">
        <f t="shared" si="3"/>
        <v>0.90372850842447272</v>
      </c>
    </row>
    <row r="66" spans="1:6" ht="14" x14ac:dyDescent="0.15">
      <c r="A66" s="2" t="s">
        <v>284</v>
      </c>
      <c r="B66" s="90">
        <v>6928882000</v>
      </c>
      <c r="C66" s="90">
        <v>6783930723</v>
      </c>
      <c r="D66" s="90">
        <v>6577368644</v>
      </c>
      <c r="E66" s="116">
        <f t="shared" si="2"/>
        <v>0.97908013486158374</v>
      </c>
      <c r="F66" s="116">
        <f t="shared" si="3"/>
        <v>0.94926838759846111</v>
      </c>
    </row>
    <row r="67" spans="1:6" ht="14" x14ac:dyDescent="0.15">
      <c r="A67" s="3" t="s">
        <v>285</v>
      </c>
      <c r="B67" s="91">
        <f>+B66+B65</f>
        <v>21321867154</v>
      </c>
      <c r="C67" s="91">
        <f>+C66+C65</f>
        <v>21175622117</v>
      </c>
      <c r="D67" s="91">
        <f t="shared" ref="D67" si="30">+D66+D65</f>
        <v>19584719649</v>
      </c>
      <c r="E67" s="117">
        <f t="shared" si="2"/>
        <v>0.99314107737639834</v>
      </c>
      <c r="F67" s="117">
        <f t="shared" si="3"/>
        <v>0.91852742105308027</v>
      </c>
    </row>
  </sheetData>
  <autoFilter ref="A4:B4" xr:uid="{823F2637-CD6D-4931-A9E6-31A4E5909CD6}"/>
  <mergeCells count="2">
    <mergeCell ref="A1:A3"/>
    <mergeCell ref="B1:B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5A46-2BBE-431A-A2AA-DFC1E49D3D39}">
  <dimension ref="A1:G23"/>
  <sheetViews>
    <sheetView workbookViewId="0">
      <selection activeCell="D5" sqref="D5"/>
    </sheetView>
  </sheetViews>
  <sheetFormatPr baseColWidth="10" defaultRowHeight="13" x14ac:dyDescent="0.15"/>
  <cols>
    <col min="2" max="2" width="5.33203125" bestFit="1" customWidth="1"/>
    <col min="3" max="3" width="30.6640625" customWidth="1"/>
    <col min="4" max="4" width="99" customWidth="1"/>
  </cols>
  <sheetData>
    <row r="1" spans="1:7" ht="12.75" customHeight="1" x14ac:dyDescent="0.15">
      <c r="B1" s="212" t="s">
        <v>219</v>
      </c>
      <c r="C1" s="212"/>
      <c r="D1" s="212"/>
      <c r="E1" s="1"/>
      <c r="F1" s="1"/>
      <c r="G1" s="1"/>
    </row>
    <row r="2" spans="1:7" ht="12.75" customHeight="1" x14ac:dyDescent="0.15">
      <c r="A2" s="1"/>
      <c r="B2" s="212"/>
      <c r="C2" s="212"/>
      <c r="D2" s="212"/>
      <c r="E2" s="1"/>
      <c r="F2" s="1"/>
      <c r="G2" s="1"/>
    </row>
    <row r="3" spans="1:7" ht="22.5" customHeight="1" thickBot="1" x14ac:dyDescent="0.2">
      <c r="A3" s="1"/>
      <c r="B3" s="213"/>
      <c r="C3" s="213"/>
      <c r="D3" s="213"/>
      <c r="E3" s="1"/>
      <c r="F3" s="1"/>
      <c r="G3" s="1"/>
    </row>
    <row r="4" spans="1:7" ht="21" thickBot="1" x14ac:dyDescent="0.2">
      <c r="B4" s="65" t="s">
        <v>174</v>
      </c>
      <c r="C4" s="66" t="s">
        <v>190</v>
      </c>
      <c r="D4" s="65" t="s">
        <v>220</v>
      </c>
    </row>
    <row r="5" spans="1:7" ht="18" thickTop="1" thickBot="1" x14ac:dyDescent="0.2">
      <c r="B5" s="74">
        <v>1</v>
      </c>
      <c r="C5" s="214" t="s">
        <v>191</v>
      </c>
      <c r="D5" s="72" t="s">
        <v>221</v>
      </c>
    </row>
    <row r="6" spans="1:7" ht="15" thickBot="1" x14ac:dyDescent="0.2">
      <c r="B6" s="216">
        <v>2.2999999999999998</v>
      </c>
      <c r="C6" s="214"/>
      <c r="D6" s="71" t="s">
        <v>222</v>
      </c>
    </row>
    <row r="7" spans="1:7" ht="18" thickBot="1" x14ac:dyDescent="0.2">
      <c r="B7" s="217"/>
      <c r="C7" s="214"/>
      <c r="D7" s="68" t="s">
        <v>189</v>
      </c>
    </row>
    <row r="8" spans="1:7" ht="18" thickBot="1" x14ac:dyDescent="0.2">
      <c r="B8" s="217"/>
      <c r="C8" s="214"/>
      <c r="D8" s="68" t="s">
        <v>179</v>
      </c>
    </row>
    <row r="9" spans="1:7" ht="18" thickBot="1" x14ac:dyDescent="0.2">
      <c r="B9" s="217"/>
      <c r="C9" s="214"/>
      <c r="D9" s="70" t="s">
        <v>180</v>
      </c>
    </row>
    <row r="10" spans="1:7" ht="18" thickBot="1" x14ac:dyDescent="0.2">
      <c r="B10" s="217"/>
      <c r="C10" s="214"/>
      <c r="D10" s="70" t="s">
        <v>181</v>
      </c>
    </row>
    <row r="11" spans="1:7" ht="18" thickBot="1" x14ac:dyDescent="0.2">
      <c r="B11" s="217"/>
      <c r="C11" s="214"/>
      <c r="D11" s="68" t="s">
        <v>196</v>
      </c>
    </row>
    <row r="12" spans="1:7" ht="18" thickBot="1" x14ac:dyDescent="0.2">
      <c r="B12" s="217"/>
      <c r="C12" s="214"/>
      <c r="D12" s="70" t="s">
        <v>182</v>
      </c>
    </row>
    <row r="13" spans="1:7" ht="13.5" customHeight="1" thickBot="1" x14ac:dyDescent="0.2">
      <c r="B13" s="218"/>
      <c r="C13" s="215"/>
      <c r="D13" s="73" t="s">
        <v>223</v>
      </c>
    </row>
    <row r="14" spans="1:7" ht="16.5" customHeight="1" thickBot="1" x14ac:dyDescent="0.2">
      <c r="B14" s="75">
        <v>4</v>
      </c>
      <c r="C14" s="75" t="s">
        <v>175</v>
      </c>
      <c r="D14" s="72" t="s">
        <v>176</v>
      </c>
    </row>
    <row r="15" spans="1:7" ht="17" thickBot="1" x14ac:dyDescent="0.2">
      <c r="B15" s="69">
        <v>5</v>
      </c>
      <c r="C15" s="216" t="s">
        <v>177</v>
      </c>
      <c r="D15" s="73" t="s">
        <v>192</v>
      </c>
    </row>
    <row r="16" spans="1:7" ht="18" thickBot="1" x14ac:dyDescent="0.2">
      <c r="B16" s="67">
        <v>6</v>
      </c>
      <c r="C16" s="217"/>
      <c r="D16" s="68" t="s">
        <v>197</v>
      </c>
    </row>
    <row r="17" spans="2:4" ht="18" thickBot="1" x14ac:dyDescent="0.2">
      <c r="B17" s="69">
        <v>7</v>
      </c>
      <c r="C17" s="217"/>
      <c r="D17" s="70" t="s">
        <v>198</v>
      </c>
    </row>
    <row r="18" spans="2:4" ht="18" thickBot="1" x14ac:dyDescent="0.2">
      <c r="B18" s="67">
        <v>8</v>
      </c>
      <c r="C18" s="217"/>
      <c r="D18" s="68" t="s">
        <v>199</v>
      </c>
    </row>
    <row r="19" spans="2:4" ht="18" thickBot="1" x14ac:dyDescent="0.2">
      <c r="B19" s="69">
        <v>9</v>
      </c>
      <c r="C19" s="217"/>
      <c r="D19" s="70" t="s">
        <v>200</v>
      </c>
    </row>
    <row r="20" spans="2:4" ht="18" thickBot="1" x14ac:dyDescent="0.2">
      <c r="B20" s="67">
        <v>10</v>
      </c>
      <c r="C20" s="218"/>
      <c r="D20" s="68" t="s">
        <v>201</v>
      </c>
    </row>
    <row r="21" spans="2:4" ht="17" thickBot="1" x14ac:dyDescent="0.2">
      <c r="B21" s="69">
        <v>11</v>
      </c>
      <c r="C21" s="216" t="s">
        <v>178</v>
      </c>
      <c r="D21" s="73" t="s">
        <v>204</v>
      </c>
    </row>
    <row r="22" spans="2:4" ht="18" thickBot="1" x14ac:dyDescent="0.2">
      <c r="B22" s="67">
        <v>12</v>
      </c>
      <c r="C22" s="217"/>
      <c r="D22" s="68" t="s">
        <v>203</v>
      </c>
    </row>
    <row r="23" spans="2:4" ht="18" thickBot="1" x14ac:dyDescent="0.2">
      <c r="B23" s="69">
        <v>13</v>
      </c>
      <c r="C23" s="218"/>
      <c r="D23" s="70" t="s">
        <v>202</v>
      </c>
    </row>
  </sheetData>
  <mergeCells count="5">
    <mergeCell ref="B1:D3"/>
    <mergeCell ref="C5:C13"/>
    <mergeCell ref="B6:B13"/>
    <mergeCell ref="C15:C20"/>
    <mergeCell ref="C21:C23"/>
  </mergeCells>
  <hyperlinks>
    <hyperlink ref="B1:D3" r:id="rId1" display="https://fuga.gov.co/transparencia-y-acceso-a-la-informacion-publica/planeacion-presupuesto-informes/planes-estrategicos-sectoriales-e-institucionales" xr:uid="{FA900605-929D-4831-87A0-1A377299F5F9}"/>
    <hyperlink ref="D6" r:id="rId2" display="Plan Anticorrupción y de Atención al Ciudadano 2022 incluye:" xr:uid="{E80E84AE-EC05-4F05-903A-BD9E7D979504}"/>
    <hyperlink ref="D14" r:id="rId3" xr:uid="{B2948152-37D6-4DC7-B84C-878F17F3FEDE}"/>
    <hyperlink ref="D5" r:id="rId4" xr:uid="{50CC99CE-1D2F-4A5C-9EE0-33AA28AC55D2}"/>
    <hyperlink ref="D15" r:id="rId5" xr:uid="{68AB90D9-791C-4CF7-BD4A-576BB47F2DDF}"/>
    <hyperlink ref="D21" r:id="rId6" display="Plan Estratégico de Tecnologías de la Información y las Comunicaciones ­ PETIC incluye:" xr:uid="{7101331F-8905-44F1-88FC-6F3E16E13781}"/>
    <hyperlink ref="D13" r:id="rId7" display="Plan de Participación Ciudadana  2022" xr:uid="{A7B21937-9D87-494A-819D-8EC203F49C3B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PLAN DE ACCIÓN FUGA 2023</vt:lpstr>
      <vt:lpstr>PlanAcciónInst_FUGA 2024</vt:lpstr>
      <vt:lpstr>Líneas </vt:lpstr>
      <vt:lpstr>Proyectos</vt:lpstr>
      <vt:lpstr>Plan de acción ppto 2023</vt:lpstr>
      <vt:lpstr>PLANES FUGA DECRETO 612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CHARLES DAZA MALAGON</cp:lastModifiedBy>
  <cp:lastPrinted>2022-01-27T16:37:16Z</cp:lastPrinted>
  <dcterms:created xsi:type="dcterms:W3CDTF">2022-01-27T15:06:06Z</dcterms:created>
  <dcterms:modified xsi:type="dcterms:W3CDTF">2024-08-01T02:34:17Z</dcterms:modified>
</cp:coreProperties>
</file>